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 defaultThemeVersion="124226"/>
  <bookViews>
    <workbookView xWindow="255" yWindow="8400" windowWidth="12120" windowHeight="1170" firstSheet="1" activeTab="1"/>
  </bookViews>
  <sheets>
    <sheet name="август" sheetId="18" state="hidden" r:id="rId1"/>
    <sheet name="для сайта" sheetId="29" r:id="rId2"/>
  </sheets>
  <definedNames>
    <definedName name="_xlnm.Print_Area" localSheetId="0">август!$A$1:$F$226</definedName>
    <definedName name="_xlnm.Print_Area" localSheetId="1">'для сайта'!$A$1:$F$178</definedName>
  </definedNames>
  <calcPr calcId="145621"/>
</workbook>
</file>

<file path=xl/calcChain.xml><?xml version="1.0" encoding="utf-8"?>
<calcChain xmlns="http://schemas.openxmlformats.org/spreadsheetml/2006/main">
  <c r="E174" i="29"/>
  <c r="F174" s="1"/>
  <c r="F173"/>
  <c r="F171"/>
  <c r="E170"/>
  <c r="F170" s="1"/>
  <c r="F168"/>
  <c r="F167"/>
  <c r="E166"/>
  <c r="F166" s="1"/>
  <c r="F165"/>
  <c r="E164"/>
  <c r="F163"/>
  <c r="E162"/>
  <c r="F162" s="1"/>
  <c r="E161"/>
  <c r="F161" s="1"/>
  <c r="F160"/>
  <c r="E159"/>
  <c r="F159" s="1"/>
  <c r="F158"/>
  <c r="F157"/>
  <c r="F156"/>
  <c r="F153"/>
  <c r="F152"/>
  <c r="F151"/>
  <c r="F150"/>
  <c r="E149"/>
  <c r="F149" s="1"/>
  <c r="F148"/>
  <c r="E147"/>
  <c r="F147" s="1"/>
  <c r="E146"/>
  <c r="F146" s="1"/>
  <c r="F145"/>
  <c r="E144"/>
  <c r="F144" s="1"/>
  <c r="F143"/>
  <c r="F142"/>
  <c r="F141"/>
  <c r="F140"/>
  <c r="F139"/>
  <c r="F138"/>
  <c r="F137"/>
  <c r="F136"/>
  <c r="F135"/>
  <c r="F134"/>
  <c r="F131"/>
  <c r="F130"/>
  <c r="F129"/>
  <c r="F128"/>
  <c r="E127"/>
  <c r="F127" s="1"/>
  <c r="E126"/>
  <c r="E125"/>
  <c r="F125" s="1"/>
  <c r="F124"/>
  <c r="E123"/>
  <c r="F123" s="1"/>
  <c r="F122"/>
  <c r="F121"/>
  <c r="F120"/>
  <c r="F119"/>
  <c r="F118"/>
  <c r="F117"/>
  <c r="F115"/>
  <c r="E113"/>
  <c r="F113" s="1"/>
  <c r="F112"/>
  <c r="F111"/>
  <c r="F110"/>
  <c r="F108"/>
  <c r="F107"/>
  <c r="F106"/>
  <c r="E105"/>
  <c r="F105" s="1"/>
  <c r="E104"/>
  <c r="F104" s="1"/>
  <c r="E103"/>
  <c r="F103" s="1"/>
  <c r="F89"/>
  <c r="F88"/>
  <c r="F87"/>
  <c r="D164" s="1"/>
  <c r="F86"/>
  <c r="F85"/>
  <c r="F84"/>
  <c r="F83"/>
  <c r="F82"/>
  <c r="E81"/>
  <c r="F81" s="1"/>
  <c r="D155" s="1"/>
  <c r="F155" s="1"/>
  <c r="E80"/>
  <c r="F80" s="1"/>
  <c r="D154" s="1"/>
  <c r="F154" s="1"/>
  <c r="F79"/>
  <c r="F78"/>
  <c r="F77"/>
  <c r="F76"/>
  <c r="D132" s="1"/>
  <c r="F132" s="1"/>
  <c r="F75"/>
  <c r="D133" s="1"/>
  <c r="F133" s="1"/>
  <c r="F74"/>
  <c r="F73"/>
  <c r="F72"/>
  <c r="D126" s="1"/>
  <c r="F71"/>
  <c r="F70"/>
  <c r="F69"/>
  <c r="F68"/>
  <c r="F67"/>
  <c r="F66"/>
  <c r="F65"/>
  <c r="D109" s="1"/>
  <c r="F109" s="1"/>
  <c r="F64"/>
  <c r="F63"/>
  <c r="E23"/>
  <c r="E22"/>
  <c r="E21"/>
  <c r="E20"/>
  <c r="E19"/>
  <c r="E18"/>
  <c r="E17"/>
  <c r="E16"/>
  <c r="E15"/>
  <c r="E14"/>
  <c r="E13"/>
  <c r="E12"/>
  <c r="E11"/>
  <c r="E24" l="1"/>
  <c r="E26" s="1"/>
  <c r="F126"/>
  <c r="F164"/>
  <c r="E90"/>
  <c r="E175"/>
  <c r="E11" i="18" l="1"/>
  <c r="E12"/>
  <c r="E13"/>
  <c r="E14"/>
  <c r="E15"/>
  <c r="E16"/>
  <c r="E17"/>
  <c r="E18"/>
  <c r="E19"/>
  <c r="E20"/>
  <c r="E21"/>
  <c r="E22"/>
  <c r="E23"/>
  <c r="E24"/>
  <c r="F47"/>
  <c r="F48"/>
  <c r="F49"/>
  <c r="F50"/>
  <c r="F51"/>
  <c r="F52"/>
  <c r="E53"/>
  <c r="F53" s="1"/>
  <c r="E54"/>
  <c r="F54" s="1"/>
  <c r="F55"/>
  <c r="F56"/>
  <c r="F57"/>
  <c r="F58"/>
  <c r="F59"/>
  <c r="F60"/>
  <c r="G61"/>
  <c r="E121"/>
  <c r="E122"/>
  <c r="F122" s="1"/>
  <c r="E123"/>
  <c r="F123" s="1"/>
  <c r="E124"/>
  <c r="F124" s="1"/>
  <c r="E125"/>
  <c r="F125" s="1"/>
  <c r="F126"/>
  <c r="F127"/>
  <c r="F128"/>
  <c r="F129"/>
  <c r="F130"/>
  <c r="E131"/>
  <c r="F131" s="1"/>
  <c r="F132"/>
  <c r="F133"/>
  <c r="F134"/>
  <c r="F135"/>
  <c r="F136"/>
  <c r="F137"/>
  <c r="E138"/>
  <c r="F138" s="1"/>
  <c r="E139"/>
  <c r="F139" s="1"/>
  <c r="F140"/>
  <c r="F141"/>
  <c r="F142"/>
  <c r="F143"/>
  <c r="E144"/>
  <c r="F144" s="1"/>
  <c r="F145"/>
  <c r="E146"/>
  <c r="F146" s="1"/>
  <c r="F147"/>
  <c r="F148"/>
  <c r="F149"/>
  <c r="F150"/>
  <c r="F151"/>
  <c r="F152"/>
  <c r="F153"/>
  <c r="E154"/>
  <c r="F154" s="1"/>
  <c r="F155"/>
  <c r="F156"/>
  <c r="E157"/>
  <c r="F157" s="1"/>
  <c r="F158"/>
  <c r="E159"/>
  <c r="F159" s="1"/>
  <c r="F160"/>
  <c r="E161"/>
  <c r="F161" s="1"/>
  <c r="F162"/>
  <c r="F163"/>
  <c r="E164"/>
  <c r="F164" s="1"/>
  <c r="F165"/>
  <c r="F166"/>
  <c r="F167"/>
  <c r="F168"/>
  <c r="E169"/>
  <c r="F169" s="1"/>
  <c r="F170"/>
  <c r="E171"/>
  <c r="F171" s="1"/>
  <c r="E172"/>
  <c r="F172" s="1"/>
  <c r="E173"/>
  <c r="F173" s="1"/>
  <c r="F174"/>
  <c r="E175"/>
  <c r="F175" s="1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G195"/>
  <c r="I195"/>
  <c r="B202"/>
  <c r="B224" s="1"/>
  <c r="G203"/>
  <c r="F205"/>
  <c r="F212"/>
  <c r="F121"/>
  <c r="E25" l="1"/>
  <c r="E195"/>
  <c r="H195" s="1"/>
  <c r="J195" s="1"/>
  <c r="E61"/>
  <c r="F201" s="1"/>
  <c r="F224" s="1"/>
  <c r="F225" s="1"/>
  <c r="H61" l="1"/>
  <c r="M224"/>
  <c r="H203"/>
</calcChain>
</file>

<file path=xl/sharedStrings.xml><?xml version="1.0" encoding="utf-8"?>
<sst xmlns="http://schemas.openxmlformats.org/spreadsheetml/2006/main" count="480" uniqueCount="389">
  <si>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</si>
  <si>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</si>
  <si>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</si>
  <si>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</si>
  <si>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</si>
  <si>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</si>
  <si>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</si>
  <si>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</si>
  <si>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</si>
  <si>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</si>
  <si>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</si>
  <si>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</si>
  <si>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</si>
  <si>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</si>
  <si>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</si>
  <si>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</si>
  <si>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</si>
  <si>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</si>
  <si>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</si>
  <si>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</si>
  <si>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</si>
  <si>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</si>
  <si>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</si>
  <si>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</si>
  <si>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</si>
  <si>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</si>
  <si>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</si>
  <si>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</si>
  <si>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</si>
  <si>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</si>
  <si>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</si>
  <si>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</si>
  <si>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</si>
  <si>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</si>
  <si>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</si>
  <si>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</si>
  <si>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</si>
  <si>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</si>
  <si>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</si>
  <si>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911 0701 051 00 71800 600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</si>
  <si>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</si>
  <si>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</si>
  <si>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</si>
  <si>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</si>
  <si>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</si>
  <si>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</si>
  <si>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</si>
  <si>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</si>
  <si>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</si>
  <si>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</si>
  <si>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</si>
  <si>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</si>
  <si>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</si>
  <si>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</si>
  <si>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</si>
  <si>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</si>
  <si>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</si>
  <si>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</si>
  <si>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</si>
  <si>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</si>
  <si>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</si>
  <si>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</si>
  <si>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</si>
  <si>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</si>
  <si>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</si>
  <si>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</si>
  <si>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</si>
  <si>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</si>
  <si>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</si>
  <si>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</si>
  <si>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</si>
  <si>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</si>
  <si>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</si>
  <si>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</si>
  <si>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По УЖКХ: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</si>
  <si>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</si>
  <si>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</si>
  <si>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</si>
  <si>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</si>
  <si>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</si>
  <si>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</si>
  <si>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</si>
  <si>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</si>
  <si>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</si>
  <si>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</si>
  <si>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</si>
  <si>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</si>
  <si>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</si>
  <si>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</si>
  <si>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</si>
  <si>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</si>
  <si>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</si>
  <si>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</si>
  <si>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</si>
  <si>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</si>
  <si>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</si>
  <si>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</si>
  <si>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</si>
  <si>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</si>
  <si>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</si>
  <si>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</si>
  <si>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</si>
  <si>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</si>
  <si>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</si>
  <si>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</si>
  <si>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</si>
  <si>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</si>
  <si>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</si>
  <si>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</si>
  <si>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</si>
  <si>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</si>
  <si>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</si>
  <si>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</si>
  <si>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</si>
  <si>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</si>
  <si>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</si>
  <si>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</si>
  <si>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</si>
  <si>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</si>
  <si>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</si>
  <si>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</si>
  <si>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</si>
  <si>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</si>
  <si>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</si>
  <si>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</si>
  <si>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</si>
  <si>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</si>
  <si>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</si>
  <si>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</si>
  <si>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</si>
  <si>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</si>
  <si>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</si>
  <si>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</si>
  <si>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</si>
  <si>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</si>
  <si>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</si>
  <si>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</si>
  <si>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</si>
  <si>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</si>
  <si>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</si>
  <si>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</si>
  <si>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</si>
  <si>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</si>
  <si>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</si>
  <si>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</si>
  <si>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</si>
  <si>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</si>
  <si>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</si>
  <si>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</si>
  <si>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</si>
  <si>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</si>
  <si>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</si>
  <si>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</si>
  <si>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</si>
  <si>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</si>
  <si>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</si>
  <si>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</si>
  <si>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</si>
  <si>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</si>
  <si>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</si>
  <si>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</si>
  <si>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</si>
  <si>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</si>
  <si>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</si>
  <si>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</si>
  <si>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</si>
  <si>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</si>
  <si>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</si>
  <si>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</si>
  <si>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</si>
  <si>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</si>
  <si>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</si>
  <si>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</si>
  <si>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</si>
  <si>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</si>
  <si>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</si>
  <si>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</si>
  <si>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</si>
  <si>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</si>
  <si>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</si>
  <si>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</si>
  <si>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</si>
  <si>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</si>
  <si>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</si>
  <si>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</si>
  <si>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</si>
  <si>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</si>
  <si>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</si>
  <si>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</si>
  <si>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</si>
  <si>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</si>
  <si>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</si>
  <si>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</si>
  <si>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</si>
  <si>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</si>
  <si>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</si>
  <si>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</si>
  <si>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</si>
  <si>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</si>
  <si>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</si>
  <si>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</si>
  <si>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</si>
  <si>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</si>
  <si>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</si>
  <si>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</si>
  <si>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</si>
  <si>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</si>
  <si>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</si>
  <si>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</si>
  <si>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</si>
  <si>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</si>
  <si>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</si>
  <si>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</si>
  <si>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</si>
  <si>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</si>
  <si>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</si>
  <si>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</si>
  <si>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</si>
  <si>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</si>
  <si>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</si>
  <si>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</si>
  <si>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</si>
  <si>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</si>
  <si>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</si>
  <si>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</si>
  <si>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</si>
  <si>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</si>
  <si>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</si>
  <si>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</si>
  <si>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</si>
  <si>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</si>
  <si>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</si>
  <si>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</si>
  <si>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</si>
  <si>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</si>
  <si>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</si>
  <si>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</si>
  <si>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</si>
  <si>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</si>
  <si>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</si>
  <si>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</si>
  <si>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</si>
  <si>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</si>
  <si>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</si>
  <si>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</si>
  <si>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</si>
  <si>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911 0702 051 00 71830 600</t>
  </si>
  <si>
    <t>911 0701 051 00 11202 600</t>
  </si>
  <si>
    <t>911 0701 051 00 11202 200</t>
  </si>
  <si>
    <t>911 0702 051 00 11211 600</t>
  </si>
  <si>
    <t>919 0502 101 00 11301 200</t>
  </si>
  <si>
    <t>919 0502 101 00 12301 400</t>
  </si>
  <si>
    <t>919 0502 101 00 13301 200</t>
  </si>
  <si>
    <t>919 0502 101 00 15301 200</t>
  </si>
  <si>
    <t>919 0502 101 00 17301 200</t>
  </si>
  <si>
    <t>919 0502 103 00 11203 800</t>
  </si>
  <si>
    <t>900 0104 011 00 11021 200</t>
  </si>
  <si>
    <t>900 0412 140 00 12801 200</t>
  </si>
  <si>
    <t>900 0501 044 00 11201 200</t>
  </si>
  <si>
    <t>855 0111 015 00 13071 800</t>
  </si>
  <si>
    <t>913 0804 060 00 14041 800</t>
  </si>
  <si>
    <t>900 0309 031 00 11002 200</t>
  </si>
  <si>
    <t>911 0701 051 00 11202 800</t>
  </si>
  <si>
    <t>900 0501 043 00 12151 400</t>
  </si>
  <si>
    <t>План на 2017 год</t>
  </si>
  <si>
    <t>к  решению  «О внесении изменений в решение  Совета народных депутатов  Анжеро-Судженского городского округа от 30.12.2016  № 36 «О  бюджете  муниципального образования «Анжеро-Судженский городской округ» на 2017 год  и плановый 2018 и 2019годов»</t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</si>
  <si>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</si>
  <si>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t>905 0113 020 00 16001 200</t>
  </si>
  <si>
    <t>913 0801 060 00 12411 600</t>
  </si>
  <si>
    <t>913 0801 060 00 11402 600</t>
  </si>
  <si>
    <t xml:space="preserve"> - на поддержку государственной программы Кемеровской области и муниципальных программ формирования современной городской среды на 25000,0 т.р.;</t>
  </si>
  <si>
    <t>919 0503 150 00 R5550 600</t>
  </si>
  <si>
    <t>913 0703 051 00 13011 600</t>
  </si>
  <si>
    <t>900 0412 046 00 12002 400</t>
  </si>
  <si>
    <t>911 0702 051 00 71820 100</t>
  </si>
  <si>
    <t>919 0409 112 00 11111 600</t>
  </si>
  <si>
    <t>905 0113 020 00 16001 800</t>
  </si>
  <si>
    <t>900 1301 120 00 11004 700</t>
  </si>
  <si>
    <t>2018г</t>
  </si>
  <si>
    <t>2019г</t>
  </si>
  <si>
    <t>919 0402 103 00 14101 800</t>
  </si>
  <si>
    <t xml:space="preserve"> -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 на 195,3 т.р.;</t>
  </si>
  <si>
    <t xml:space="preserve"> -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 на 8092,2 т.р.;</t>
  </si>
  <si>
    <t>911 0702 051 00 71840 200</t>
  </si>
  <si>
    <t>911 0702 051 00 71830 200</t>
  </si>
  <si>
    <t>915 1003 086 00 80040 300</t>
  </si>
  <si>
    <t>915 1004 086 00 52700 300</t>
  </si>
  <si>
    <t>За счет увеличения дотации:</t>
  </si>
  <si>
    <t>900 0113 015 00 94041 330</t>
  </si>
  <si>
    <t>900 0113 044 00 11201 400</t>
  </si>
  <si>
    <t>915 1006 087 00 11005 200</t>
  </si>
  <si>
    <t xml:space="preserve"> - на 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 на 160,0 т.р.;
 - на реализацию мер в области государственной молодежной политики на 2,4 т.р.;</t>
  </si>
  <si>
    <t xml:space="preserve">915 1006 084 00 70280 200 </t>
  </si>
  <si>
    <t xml:space="preserve"> - на социальную поддержку и социальное обслуживание населения в части содержания органов местного самоуправления (смета УСЗН) на приобретение сервера на 415,0 т.р.;</t>
  </si>
  <si>
    <t>900 1003 041 00 51340 300</t>
  </si>
  <si>
    <t>900 1003 041 00 51350 400</t>
  </si>
  <si>
    <t>900 1003 042 00 R0200 300</t>
  </si>
  <si>
    <t>По Управлению культуры:</t>
  </si>
  <si>
    <t xml:space="preserve"> - на поддержку отрасли культуры (книжный фонд) на 29,0 т.р.;
 - на мероприятия по укреплению единства российской нации и этнокультурному развитию народов России (проведение Губернаторской национальной елки) на 40,0 т.р.;</t>
  </si>
  <si>
    <t>913 0801 060 00 R5190 600</t>
  </si>
  <si>
    <t>913 0801 060 00 R5160 600</t>
  </si>
  <si>
    <t>900 0104 011 00 11021 800</t>
  </si>
  <si>
    <t>900 0113 032 00 11701 600</t>
  </si>
  <si>
    <t>900 0113 130 00 11171 600</t>
  </si>
  <si>
    <t>913 0804 060 00 14041 200</t>
  </si>
  <si>
    <t>919 0503 150 00 R5550 200</t>
  </si>
  <si>
    <t>911 1003 052 00 72010 300</t>
  </si>
  <si>
    <t>911 1003 052 00 72010 600</t>
  </si>
  <si>
    <t>913 1003 052 00 72010 300</t>
  </si>
  <si>
    <t>900 0102 011 00 11011 100</t>
  </si>
  <si>
    <t>900 0104 011 00 11021 100</t>
  </si>
  <si>
    <t>855 0113 015 00 16131 300</t>
  </si>
  <si>
    <t xml:space="preserve"> -по Администрации города по переселению граждан по 185-ФЗ для  оплаты лишних квадратов за счет средств собственника в сумме 560,9 т.р.;</t>
  </si>
  <si>
    <t>Плата за выбросы загрязняющих веществ в водные объекты</t>
  </si>
  <si>
    <t>Факт на 01.05.2017</t>
  </si>
  <si>
    <t xml:space="preserve">Прочие доходы от компенсации затрат бюджетов городских округов </t>
  </si>
  <si>
    <t>9,0(по факту поступления на 01.05.17г,)</t>
  </si>
  <si>
    <t>Денежные взыскания (штрафы) за нарушение земельного законодательства</t>
  </si>
  <si>
    <t>Прочие денежные взыскания (штрафы) за правонарушения в области дорожного движения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</si>
  <si>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</si>
  <si>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</si>
  <si>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Письмо Управления образования от 11.05.2017г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</si>
  <si>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</si>
  <si>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9459,0 (по факту поступления на 01.05.2017г,)</t>
  </si>
  <si>
    <t>1577,0 (по факту поступления на 01.05.2017г,)</t>
  </si>
  <si>
    <t>141,0 (по факту поступления на 01.05.2017г,)</t>
  </si>
  <si>
    <t>2008,0 (по факту поступления на 01.05.2017г,)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</si>
  <si>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</si>
  <si>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01.05.2017г,)</t>
  </si>
  <si>
    <t>2,0 (по факту поступления на 01.05.2017г,)</t>
  </si>
  <si>
    <t>344,0 (по факту поступления на 01.05.2017г,)</t>
  </si>
  <si>
    <t>8,0(по факту поступления на 01.05.2017г,)</t>
  </si>
  <si>
    <t>50,0(по факту поступления на 01.05.2017г,)</t>
  </si>
  <si>
    <t>Денежные взыскания (штрафы) за нарушение законодательства в области окружающей среды</t>
  </si>
  <si>
    <t>913 0801 051 00 13011 600</t>
  </si>
  <si>
    <t>919 0409 111 00 11121 600</t>
  </si>
  <si>
    <t>913 0801 060 00 13421 600</t>
  </si>
  <si>
    <t>905 0113 020 00 13001 200</t>
  </si>
  <si>
    <t>905 0113 020 00 19001 200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</si>
  <si>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 на 2017 год:</t>
    </r>
  </si>
  <si>
    <r>
      <t xml:space="preserve">1.1.1. </t>
    </r>
    <r>
      <rPr>
        <b/>
        <u/>
        <sz val="13"/>
        <rFont val="Times New Roman"/>
        <family val="1"/>
        <charset val="204"/>
      </rPr>
      <t xml:space="preserve">дотации </t>
    </r>
    <r>
      <rPr>
        <sz val="13"/>
        <rFont val="Times New Roman"/>
        <family val="1"/>
        <charset val="204"/>
      </rPr>
      <t>увеличиваются  на 72000,0 тыс.руб.</t>
    </r>
  </si>
  <si>
    <r>
      <t xml:space="preserve">1.1.1. </t>
    </r>
    <r>
      <rPr>
        <b/>
        <u/>
        <sz val="13"/>
        <rFont val="Times New Roman"/>
        <family val="1"/>
        <charset val="204"/>
      </rPr>
      <t xml:space="preserve">субсидии </t>
    </r>
    <r>
      <rPr>
        <sz val="13"/>
        <rFont val="Times New Roman"/>
        <family val="1"/>
        <charset val="204"/>
      </rPr>
      <t>увеличиваются  на 27911,1 тыс.руб.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</si>
  <si>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 на 2017 год:</t>
    </r>
  </si>
  <si>
    <t xml:space="preserve"> - по УЖКХ за счет поступивших средств по Соглашению о социально-экономическом сотрудничестве за 2016 год с Нефтехимсервис на кап.ремонт дороги по ул. Куйбышева на 2000,0 т.р.;
 - за счет поступивших от проведения белорусской ярмарки на содержание дорог в сумме 100,0 т.р.;</t>
  </si>
  <si>
    <t xml:space="preserve"> - на обеспечение образовательной деятельности образовательных организаций по адаптированным общеобразовательным программам (интернаты питание) на 2870,0 т.р.;</t>
  </si>
  <si>
    <t xml:space="preserve"> - на 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на 105,0 т.р. (учебные расходы);</t>
  </si>
  <si>
    <t xml:space="preserve">ИТОГО </t>
  </si>
  <si>
    <t xml:space="preserve"> - на обеспечение государственных гарантий реализации прав граждан на получение общедоступного и бесплатного дошкольного образования в муниципальных и частных дошкольных образовательных организациях на 1986,0 т.р. (з/плата);</t>
  </si>
  <si>
    <t>911 0701 051 00 11202 100</t>
  </si>
  <si>
    <t>911 0702 051 00 12221 200</t>
  </si>
  <si>
    <t>911 0702 051 00 12221 800</t>
  </si>
  <si>
    <t xml:space="preserve">911 0702 051 00 71830 600 </t>
  </si>
  <si>
    <t xml:space="preserve">911 0702 051 00 71830 200 </t>
  </si>
  <si>
    <t xml:space="preserve">911 0709 051 00 17011 100 </t>
  </si>
  <si>
    <t xml:space="preserve">911 0709 051 00 17011 600 </t>
  </si>
  <si>
    <t>911 0709 051 00 13011 600</t>
  </si>
  <si>
    <t>911 0709 051 00 13211 200</t>
  </si>
  <si>
    <t>911 0709 051 00 13211 600</t>
  </si>
  <si>
    <t>911 0709 051 00 71940 300</t>
  </si>
  <si>
    <t>911 0709 051 00 71940 200</t>
  </si>
  <si>
    <t>911 0709 051 00 71940 600</t>
  </si>
  <si>
    <t>915 1006 081 00 11403 200</t>
  </si>
  <si>
    <t>915 1006 081 00 11403 300</t>
  </si>
  <si>
    <t xml:space="preserve"> - за счет средств Фонда поддержки детей, оказавшихся в трудной жизненной ситуации:</t>
  </si>
  <si>
    <t xml:space="preserve">  - по УСЗН  для СРЦН  по грантовому проекту "Все - для жизни каждому ребенку!" в сумме 686,1 т.р.;</t>
  </si>
  <si>
    <t>915 1002 085 00 11051 200</t>
  </si>
  <si>
    <t>905 0502 101 00 11301 200</t>
  </si>
  <si>
    <t xml:space="preserve"> - за счет увеличения доходов:</t>
  </si>
  <si>
    <t>По КУМИ в связи с необходимостью оплаты за выполненные работы по муниципальным сетям, находящимся в концессии, в  сумме 4884,2 т.р.;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</si>
  <si>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</si>
  <si>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Письмо КУМИ № 414 от 18.05.2017г</t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</si>
  <si>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Закона Кемеровской области от  20.04.2017 № 29-ОЗ,  уведомлений  Департамента жилищно-коммунального и дорожного комплекса от 03.04.2017 № 41-04-17, Департамента социальной защиты населения от 24.04.2017 № 796 , от 25.04.2017 № 774, от 17.05.17 № 834, Департамента строительства от 20.04.2017 № 50. </t>
    </r>
  </si>
  <si>
    <r>
      <t xml:space="preserve"> - по </t>
    </r>
    <r>
      <rPr>
        <b/>
        <sz val="13"/>
        <rFont val="Times New Roman"/>
        <family val="1"/>
        <charset val="204"/>
      </rPr>
      <t>администрации города</t>
    </r>
    <r>
      <rPr>
        <sz val="13"/>
        <rFont val="Times New Roman"/>
        <family val="1"/>
        <charset val="204"/>
      </rPr>
      <t xml:space="preserve"> на техприсоединение в Восточном районе (6000,0 т.р. - КЭСК, 4000,0 - Теплоснабжение);
 - на ежемесячные выплаты почетным гражданам города на 107,6 т.р.;
 - на погашение задолженности за строительство здания многофункционального центра на 19536,8 т.р.;
 -на обслуживание заключенного контракта (проценты по кредиту) в связи с ожидаемым заключением контракта на предоставление кредита кредитных организаций на 2637,4 т.р.;
 - по ГО и ЧС на погашение задолженности по коммунальным услугам на 100,0 т.р.;</t>
    </r>
  </si>
  <si>
    <r>
      <t xml:space="preserve"> - по</t>
    </r>
    <r>
      <rPr>
        <b/>
        <sz val="13"/>
        <rFont val="Times New Roman"/>
        <family val="1"/>
        <charset val="204"/>
      </rPr>
      <t xml:space="preserve"> УЖКХ </t>
    </r>
    <r>
      <rPr>
        <sz val="13"/>
        <rFont val="Times New Roman"/>
        <family val="1"/>
        <charset val="204"/>
      </rPr>
      <t>на строительство ПНС в Восточном районе на 16100,0 т.р.;
 - для оплаты за тепло ООО "Теплоснабжение" 19778,2 т.р.;</t>
    </r>
  </si>
  <si>
    <r>
      <t xml:space="preserve">По Администрации:
</t>
    </r>
    <r>
      <rPr>
        <sz val="13"/>
        <rFont val="Times New Roman"/>
        <family val="1"/>
        <charset val="204"/>
      </rPr>
      <t xml:space="preserve"> - на мероприятия подпрограммы "Обеспечение жильем молодых семей" федеральной целевой программы "Жилище" на 2015 - 2020 годы на 2844,5 т.р.;</t>
    </r>
  </si>
  <si>
    <t xml:space="preserve"> - на осуществление полномочия по осуществлению ежегодной денежной выплаты лицам, награжденным нагрудным знаком "Почетный донор России" на 407,4 т.р.;
 -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 на 700,0 т.р.;</t>
  </si>
  <si>
    <t xml:space="preserve"> - на наградной фонд за счет средств граждан на подготовку и проведение мероприятий ко Дню Победы на 449,0 т.р.;</t>
  </si>
  <si>
    <r>
      <t>1.1.2 .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 уменьшаются на 7704,1 тыс. руб.:  </t>
    </r>
  </si>
  <si>
    <t>1.1.На основании   Закона Кемеровской области от  20.04.2017 № 29-ОЗ,  Департамента жилищно-коммунального и дорожного комплекса от 03.04.2017 № 41-04-17; Департамента социальной защиты населения от 24.04.2017 № 796 , от 25.04.2017 № 774; от 17.05.17 № 834, Департамента строительства от 20.04.2017 № 50.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</si>
  <si>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>.Кроме того в связи с дополнительным поступлением доходов  увеличиваются прочие безвозмездные поступления на сумму 3109,9 тыс.рублей, в т.ч.: по Соглашению о социально-экономическом сотрудничестве  АО "НефтеХимСервис,  финансовой помощи -   на подготовку и проведение мероприятий ко Дню Победы, по ходотайству управления образования.</t>
    </r>
  </si>
  <si>
    <r>
      <rPr>
        <b/>
        <sz val="13"/>
        <rFont val="Times New Roman"/>
        <family val="1"/>
        <charset val="204"/>
      </rPr>
      <t>1.4.</t>
    </r>
    <r>
      <rPr>
        <sz val="13"/>
        <rFont val="Times New Roman"/>
        <family val="1"/>
        <charset val="204"/>
      </rPr>
      <t xml:space="preserve"> На основании письма  администрации Анжеро-Судженского городского округа в связи с получением Гранта из Фонда поддержки детей находящихся в трудной жизненой ситуации, в соответствии с договором № 01-01-16п-2016.11 , увеличиваются</t>
    </r>
    <r>
      <rPr>
        <b/>
        <sz val="13"/>
        <rFont val="Times New Roman"/>
        <family val="1"/>
        <charset val="204"/>
      </rPr>
      <t xml:space="preserve"> </t>
    </r>
    <r>
      <rPr>
        <b/>
        <u/>
        <sz val="13"/>
        <rFont val="Times New Roman"/>
        <family val="1"/>
        <charset val="204"/>
      </rPr>
      <t>безвозмездные поступления от негосударственных организаций в бюджеты городских округов</t>
    </r>
    <r>
      <rPr>
        <b/>
        <sz val="13"/>
        <rFont val="Times New Roman"/>
        <family val="1"/>
        <charset val="204"/>
      </rPr>
      <t xml:space="preserve"> на сумму 686,1 тыс.рублей.</t>
    </r>
  </si>
  <si>
    <t xml:space="preserve">итого налоговые неналоговые </t>
  </si>
  <si>
    <t xml:space="preserve">Прочие безвозмездные поступления в бюджеты городских округов </t>
  </si>
  <si>
    <r>
      <t xml:space="preserve"> - по </t>
    </r>
    <r>
      <rPr>
        <b/>
        <sz val="13"/>
        <rFont val="Times New Roman"/>
        <family val="1"/>
        <charset val="204"/>
      </rPr>
      <t>УСЗН</t>
    </r>
    <r>
      <rPr>
        <sz val="13"/>
        <rFont val="Times New Roman"/>
        <family val="1"/>
        <charset val="204"/>
      </rPr>
      <t xml:space="preserve"> на кадровое обеспечение (обучение в ординатуре) в здравоохранении на 240,0 т.р.;
 - по Управлению образования на проектно-сметную документацию для строительства школы в Восточном районе (временно передвинутые решением СНД март) на 3500,0 т.р.;</t>
    </r>
  </si>
  <si>
    <t>ВСЕГО доходов собственной базы 2017 год: 4864,2+3129,9= 7994,1 тыс. рублей (приложение к пояснительной записке)</t>
  </si>
  <si>
    <t>Итого: прочие безвозмездные поступления составят 3129,9 тыс.руб.</t>
  </si>
  <si>
    <t>904 0703 051 00 13011 600</t>
  </si>
  <si>
    <t>913 0703 051 00 11231 600</t>
  </si>
  <si>
    <t>2.2. по ходатайствам бюджетных учреждений дополнительно: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</si>
</sst>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"/>
  </numFmts>
  <fonts count="27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u/>
      <sz val="10"/>
      <color theme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8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4" fillId="0" borderId="0" xfId="0" applyFont="1" applyFill="1"/>
    <xf numFmtId="0" fontId="0" fillId="0" borderId="0" xfId="0" applyFont="1" applyFill="1" applyAlignment="1">
      <alignment horizontal="right"/>
    </xf>
    <xf numFmtId="0" fontId="26" fillId="0" borderId="0" xfId="2" applyFont="1"/>
    <xf numFmtId="0" fontId="11" fillId="0" borderId="6" xfId="0" applyFont="1" applyFill="1" applyBorder="1" applyAlignment="1">
      <alignment vertical="distributed"/>
    </xf>
    <xf numFmtId="164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2" fontId="11" fillId="0" borderId="1" xfId="0" applyNumberFormat="1" applyFont="1" applyFill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right" wrapText="1"/>
    </xf>
    <xf numFmtId="0" fontId="16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 wrapText="1"/>
    </xf>
    <xf numFmtId="0" fontId="16" fillId="0" borderId="1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Fill="1" applyBorder="1" applyAlignment="1">
      <alignment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top" wrapText="1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justify" vertical="distributed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distributed"/>
    </xf>
    <xf numFmtId="0" fontId="23" fillId="0" borderId="0" xfId="0" applyNumberFormat="1" applyFont="1" applyFill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>
      <c r="A1" s="111" t="s">
        <v>0</v>
      </c>
      <c r="B1" s="111"/>
      <c r="C1" s="111"/>
      <c r="D1" s="111"/>
      <c r="E1" s="111"/>
      <c r="F1" s="111"/>
    </row>
    <row r="2" spans="1:8" ht="66.75" customHeight="1">
      <c r="A2" s="112" t="s">
        <v>81</v>
      </c>
      <c r="B2" s="112"/>
      <c r="C2" s="112"/>
      <c r="D2" s="112"/>
      <c r="E2" s="112"/>
      <c r="F2" s="112"/>
    </row>
    <row r="3" spans="1:8" ht="15.75" customHeight="1">
      <c r="A3" s="108" t="s">
        <v>92</v>
      </c>
      <c r="B3" s="108"/>
      <c r="C3" s="108"/>
      <c r="D3" s="108"/>
      <c r="E3" s="108"/>
      <c r="F3" s="108"/>
      <c r="G3" s="6"/>
      <c r="H3" s="6"/>
    </row>
    <row r="4" spans="1:8" ht="65.25" customHeight="1">
      <c r="A4" s="113" t="s">
        <v>224</v>
      </c>
      <c r="B4" s="113"/>
      <c r="C4" s="113"/>
      <c r="D4" s="113"/>
      <c r="E4" s="113"/>
      <c r="F4" s="113"/>
      <c r="G4" s="6"/>
      <c r="H4" s="6"/>
    </row>
    <row r="5" spans="1:8" ht="18.75" customHeight="1">
      <c r="A5" s="114" t="s">
        <v>235</v>
      </c>
      <c r="B5" s="114"/>
      <c r="C5" s="114"/>
      <c r="D5" s="114"/>
      <c r="E5" s="114"/>
      <c r="F5" s="114"/>
      <c r="G5" s="6"/>
      <c r="H5" s="6"/>
    </row>
    <row r="6" spans="1:8" ht="18.75" customHeight="1">
      <c r="A6" s="114" t="s">
        <v>236</v>
      </c>
      <c r="B6" s="114"/>
      <c r="C6" s="114"/>
      <c r="D6" s="114"/>
      <c r="E6" s="114"/>
      <c r="F6" s="114"/>
      <c r="G6" s="6"/>
      <c r="H6" s="6"/>
    </row>
    <row r="7" spans="1:8" ht="17.25" customHeight="1">
      <c r="A7" s="114" t="s">
        <v>237</v>
      </c>
      <c r="B7" s="114"/>
      <c r="C7" s="114"/>
      <c r="D7" s="114"/>
      <c r="E7" s="114"/>
      <c r="F7" s="114"/>
      <c r="G7" s="6"/>
      <c r="H7" s="6"/>
    </row>
    <row r="8" spans="1:8" ht="15.75" customHeight="1">
      <c r="A8" s="108" t="s">
        <v>238</v>
      </c>
      <c r="B8" s="108"/>
      <c r="C8" s="108"/>
      <c r="D8" s="108"/>
      <c r="E8" s="108"/>
      <c r="F8" s="108"/>
      <c r="G8" s="6"/>
      <c r="H8" s="6"/>
    </row>
    <row r="9" spans="1:8" ht="35.25" customHeight="1">
      <c r="A9" s="115" t="s">
        <v>93</v>
      </c>
      <c r="B9" s="115"/>
      <c r="C9" s="115"/>
      <c r="D9" s="115"/>
      <c r="E9" s="115"/>
      <c r="F9" s="115"/>
      <c r="G9" s="6"/>
      <c r="H9" s="6"/>
    </row>
    <row r="10" spans="1:8" ht="33.75" customHeight="1">
      <c r="A10" s="50" t="s">
        <v>15</v>
      </c>
      <c r="B10" s="51" t="s">
        <v>47</v>
      </c>
      <c r="C10" s="51" t="s">
        <v>207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>
      <c r="A11" s="52" t="s">
        <v>78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208</v>
      </c>
      <c r="G11" s="6"/>
      <c r="H11" s="6"/>
    </row>
    <row r="12" spans="1:8" ht="60" customHeight="1">
      <c r="A12" s="53" t="s">
        <v>49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209</v>
      </c>
      <c r="G12" s="6"/>
      <c r="H12" s="6"/>
    </row>
    <row r="13" spans="1:8" ht="46.5" customHeight="1">
      <c r="A13" s="53" t="s">
        <v>48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210</v>
      </c>
      <c r="G13" s="6"/>
      <c r="H13" s="6"/>
    </row>
    <row r="14" spans="1:8" ht="90" customHeight="1">
      <c r="A14" s="62" t="s">
        <v>211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225</v>
      </c>
      <c r="G14" s="6"/>
      <c r="H14" s="6"/>
    </row>
    <row r="15" spans="1:8" ht="48" customHeight="1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212</v>
      </c>
      <c r="G15" s="6"/>
      <c r="H15" s="6"/>
    </row>
    <row r="16" spans="1:8" ht="44.25" customHeight="1">
      <c r="A16" s="54" t="s">
        <v>79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213</v>
      </c>
      <c r="G16" s="6"/>
      <c r="H16" s="6"/>
    </row>
    <row r="17" spans="1:8" ht="40.5" customHeight="1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214</v>
      </c>
      <c r="G17" s="6"/>
      <c r="H17" s="6"/>
    </row>
    <row r="18" spans="1:8" ht="75.75" customHeight="1">
      <c r="A18" s="55" t="s">
        <v>80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215</v>
      </c>
      <c r="G18" s="6"/>
      <c r="H18" s="6"/>
    </row>
    <row r="19" spans="1:8" ht="160.5" customHeight="1">
      <c r="A19" s="63" t="s">
        <v>239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216</v>
      </c>
      <c r="G19" s="6"/>
      <c r="H19" s="6"/>
    </row>
    <row r="20" spans="1:8" ht="78.75" customHeight="1">
      <c r="A20" s="64" t="s">
        <v>217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218</v>
      </c>
      <c r="G20" s="6"/>
      <c r="H20" s="6"/>
    </row>
    <row r="21" spans="1:8" ht="90.75" customHeight="1">
      <c r="A21" s="64" t="s">
        <v>50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219</v>
      </c>
      <c r="G21" s="6"/>
      <c r="H21" s="6"/>
    </row>
    <row r="22" spans="1:8" ht="76.5" customHeight="1">
      <c r="A22" s="64" t="s">
        <v>221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222</v>
      </c>
      <c r="G22" s="6"/>
      <c r="H22" s="6"/>
    </row>
    <row r="23" spans="1:8" ht="105.75" customHeight="1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220</v>
      </c>
      <c r="G23" s="6"/>
      <c r="H23" s="6"/>
    </row>
    <row r="24" spans="1:8" ht="63" customHeight="1" thickBot="1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223</v>
      </c>
      <c r="G24" s="6"/>
      <c r="H24" s="6"/>
    </row>
    <row r="25" spans="1:8" ht="18" customHeight="1" thickBot="1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>
      <c r="A26" s="25"/>
      <c r="B26" s="25"/>
      <c r="C26" s="25"/>
      <c r="D26" s="25"/>
      <c r="E26" s="25"/>
      <c r="F26" s="25"/>
      <c r="G26" s="6"/>
      <c r="H26" s="6"/>
    </row>
    <row r="27" spans="1:8" ht="54" customHeight="1">
      <c r="A27" s="116" t="s">
        <v>244</v>
      </c>
      <c r="B27" s="116"/>
      <c r="C27" s="116"/>
      <c r="D27" s="116"/>
      <c r="E27" s="116"/>
      <c r="F27" s="116"/>
      <c r="G27" s="6"/>
      <c r="H27" s="6"/>
    </row>
    <row r="28" spans="1:8" ht="28.5" customHeight="1">
      <c r="A28" s="107" t="s">
        <v>245</v>
      </c>
      <c r="B28" s="107"/>
      <c r="C28" s="107"/>
      <c r="D28" s="107"/>
      <c r="E28" s="107"/>
      <c r="F28" s="107"/>
      <c r="G28" s="6"/>
      <c r="H28" s="6"/>
    </row>
    <row r="29" spans="1:8" ht="19.5" customHeight="1">
      <c r="A29" s="107"/>
      <c r="B29" s="107"/>
      <c r="C29" s="107"/>
      <c r="D29" s="107"/>
      <c r="E29" s="107"/>
      <c r="F29" s="107"/>
      <c r="G29" s="6"/>
      <c r="H29" s="6"/>
    </row>
    <row r="30" spans="1:8" ht="20.25" customHeight="1">
      <c r="A30" s="109" t="s">
        <v>240</v>
      </c>
      <c r="B30" s="109"/>
      <c r="C30" s="109"/>
      <c r="D30" s="109"/>
      <c r="E30" s="109"/>
      <c r="F30" s="109"/>
    </row>
    <row r="31" spans="1:8" ht="52.5" customHeight="1">
      <c r="A31" s="108" t="s">
        <v>241</v>
      </c>
      <c r="B31" s="108"/>
      <c r="C31" s="108"/>
      <c r="D31" s="108"/>
      <c r="E31" s="108"/>
      <c r="F31" s="108"/>
    </row>
    <row r="32" spans="1:8" ht="21.75" customHeight="1">
      <c r="A32" s="110" t="s">
        <v>31</v>
      </c>
      <c r="B32" s="110"/>
      <c r="C32" s="110"/>
      <c r="D32" s="110"/>
      <c r="E32" s="110"/>
      <c r="F32" s="110"/>
    </row>
    <row r="33" spans="1:6" ht="102.75" customHeight="1">
      <c r="A33" s="108" t="s">
        <v>199</v>
      </c>
      <c r="B33" s="108"/>
      <c r="C33" s="108"/>
      <c r="D33" s="108"/>
      <c r="E33" s="108"/>
      <c r="F33" s="108"/>
    </row>
    <row r="34" spans="1:6" ht="17.25" customHeight="1">
      <c r="A34" s="108" t="s">
        <v>38</v>
      </c>
      <c r="B34" s="108"/>
      <c r="C34" s="108"/>
      <c r="D34" s="108"/>
      <c r="E34" s="108"/>
      <c r="F34" s="108"/>
    </row>
    <row r="35" spans="1:6" ht="35.25" customHeight="1">
      <c r="A35" s="108" t="s">
        <v>110</v>
      </c>
      <c r="B35" s="108"/>
      <c r="C35" s="108"/>
      <c r="D35" s="108"/>
      <c r="E35" s="108"/>
      <c r="F35" s="108"/>
    </row>
    <row r="36" spans="1:6" ht="35.25" customHeight="1">
      <c r="A36" s="108" t="s">
        <v>198</v>
      </c>
      <c r="B36" s="108"/>
      <c r="C36" s="108"/>
      <c r="D36" s="108"/>
      <c r="E36" s="108"/>
      <c r="F36" s="108"/>
    </row>
    <row r="37" spans="1:6" ht="21.75" customHeight="1">
      <c r="A37" s="108" t="s">
        <v>73</v>
      </c>
      <c r="B37" s="108"/>
      <c r="C37" s="108"/>
      <c r="D37" s="108"/>
      <c r="E37" s="108"/>
      <c r="F37" s="108"/>
    </row>
    <row r="38" spans="1:6" ht="84" customHeight="1">
      <c r="A38" s="108" t="s">
        <v>197</v>
      </c>
      <c r="B38" s="108"/>
      <c r="C38" s="108"/>
      <c r="D38" s="108"/>
      <c r="E38" s="108"/>
      <c r="F38" s="108"/>
    </row>
    <row r="39" spans="1:6" s="67" customFormat="1" ht="65.25" customHeight="1">
      <c r="A39" s="117" t="s">
        <v>115</v>
      </c>
      <c r="B39" s="117"/>
      <c r="C39" s="117"/>
      <c r="D39" s="117"/>
      <c r="E39" s="117"/>
      <c r="F39" s="117"/>
    </row>
    <row r="40" spans="1:6" ht="19.5" customHeight="1">
      <c r="A40" s="108" t="s">
        <v>37</v>
      </c>
      <c r="B40" s="108"/>
      <c r="C40" s="108"/>
      <c r="D40" s="108"/>
      <c r="E40" s="108"/>
      <c r="F40" s="108"/>
    </row>
    <row r="41" spans="1:6" ht="17.25" customHeight="1">
      <c r="A41" s="108" t="s">
        <v>71</v>
      </c>
      <c r="B41" s="108"/>
      <c r="C41" s="108"/>
      <c r="D41" s="108"/>
      <c r="E41" s="108"/>
      <c r="F41" s="108"/>
    </row>
    <row r="42" spans="1:6" ht="87" customHeight="1">
      <c r="A42" s="108" t="s">
        <v>228</v>
      </c>
      <c r="B42" s="108"/>
      <c r="C42" s="108"/>
      <c r="D42" s="108"/>
      <c r="E42" s="108"/>
      <c r="F42" s="108"/>
    </row>
    <row r="43" spans="1:6" ht="19.5" customHeight="1">
      <c r="A43" s="108" t="s">
        <v>73</v>
      </c>
      <c r="B43" s="108"/>
      <c r="C43" s="108"/>
      <c r="D43" s="108"/>
      <c r="E43" s="108"/>
      <c r="F43" s="108"/>
    </row>
    <row r="44" spans="1:6" ht="68.25" customHeight="1">
      <c r="A44" s="108" t="s">
        <v>130</v>
      </c>
      <c r="B44" s="108"/>
      <c r="C44" s="108"/>
      <c r="D44" s="108"/>
      <c r="E44" s="108"/>
      <c r="F44" s="108"/>
    </row>
    <row r="45" spans="1:6" ht="12.75" customHeight="1">
      <c r="A45" s="12"/>
      <c r="B45" s="12"/>
      <c r="C45" s="12"/>
      <c r="D45" s="12"/>
      <c r="E45" s="12"/>
      <c r="F45" s="10" t="s">
        <v>7</v>
      </c>
    </row>
    <row r="46" spans="1:6" s="19" customFormat="1" ht="24" customHeight="1">
      <c r="A46" s="17" t="s">
        <v>1</v>
      </c>
      <c r="B46" s="122" t="s">
        <v>2</v>
      </c>
      <c r="C46" s="122"/>
      <c r="D46" s="17" t="s">
        <v>3</v>
      </c>
      <c r="E46" s="17" t="s">
        <v>4</v>
      </c>
      <c r="F46" s="17" t="s">
        <v>5</v>
      </c>
    </row>
    <row r="47" spans="1:6" s="26" customFormat="1" ht="15" customHeight="1">
      <c r="A47" s="120" t="s">
        <v>30</v>
      </c>
      <c r="B47" s="118" t="s">
        <v>119</v>
      </c>
      <c r="C47" s="119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>
      <c r="A48" s="123"/>
      <c r="B48" s="118" t="s">
        <v>97</v>
      </c>
      <c r="C48" s="119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>
      <c r="A49" s="120" t="s">
        <v>8</v>
      </c>
      <c r="B49" s="118" t="s">
        <v>120</v>
      </c>
      <c r="C49" s="119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>
      <c r="A50" s="121"/>
      <c r="B50" s="31" t="s">
        <v>70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>
      <c r="A51" s="121"/>
      <c r="B51" s="37" t="s">
        <v>105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>
      <c r="A52" s="120" t="s">
        <v>25</v>
      </c>
      <c r="B52" s="37" t="s">
        <v>109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>
      <c r="A53" s="121"/>
      <c r="B53" s="37" t="s">
        <v>98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>
      <c r="A54" s="121"/>
      <c r="B54" s="37" t="s">
        <v>52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>
      <c r="A55" s="121"/>
      <c r="B55" s="37" t="s">
        <v>104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>
      <c r="A56" s="121"/>
      <c r="B56" s="37" t="s">
        <v>129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>
      <c r="A57" s="121"/>
      <c r="B57" s="37" t="s">
        <v>106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>
      <c r="A58" s="121"/>
      <c r="B58" s="37" t="s">
        <v>107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>
      <c r="A59" s="121"/>
      <c r="B59" s="37" t="s">
        <v>108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>
      <c r="A60" s="123"/>
      <c r="B60" s="37" t="s">
        <v>116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>
      <c r="A61" s="7" t="s">
        <v>6</v>
      </c>
      <c r="B61" s="124"/>
      <c r="C61" s="124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>
      <c r="A62" s="2"/>
      <c r="B62" s="3"/>
      <c r="C62" s="3"/>
      <c r="D62" s="4"/>
      <c r="E62" s="1"/>
      <c r="F62" s="4"/>
    </row>
    <row r="63" spans="1:8" ht="22.5" customHeight="1">
      <c r="A63" s="125" t="s">
        <v>29</v>
      </c>
      <c r="B63" s="125"/>
      <c r="C63" s="125"/>
      <c r="D63" s="125"/>
      <c r="E63" s="125"/>
      <c r="F63" s="125"/>
    </row>
    <row r="64" spans="1:8" ht="106.5" customHeight="1">
      <c r="A64" s="126" t="s">
        <v>242</v>
      </c>
      <c r="B64" s="126"/>
      <c r="C64" s="126"/>
      <c r="D64" s="126"/>
      <c r="E64" s="126"/>
      <c r="F64" s="126"/>
    </row>
    <row r="65" spans="1:6" ht="65.25" customHeight="1">
      <c r="A65" s="127" t="s">
        <v>200</v>
      </c>
      <c r="B65" s="126"/>
      <c r="C65" s="126"/>
      <c r="D65" s="126"/>
      <c r="E65" s="126"/>
      <c r="F65" s="126"/>
    </row>
    <row r="66" spans="1:6" ht="36.75" customHeight="1">
      <c r="A66" s="127" t="s">
        <v>123</v>
      </c>
      <c r="B66" s="126"/>
      <c r="C66" s="126"/>
      <c r="D66" s="126"/>
      <c r="E66" s="126"/>
      <c r="F66" s="126"/>
    </row>
    <row r="67" spans="1:6" ht="68.25" customHeight="1">
      <c r="A67" s="127" t="s">
        <v>173</v>
      </c>
      <c r="B67" s="127"/>
      <c r="C67" s="127"/>
      <c r="D67" s="127"/>
      <c r="E67" s="127"/>
      <c r="F67" s="127"/>
    </row>
    <row r="68" spans="1:6" ht="87.75" customHeight="1">
      <c r="A68" s="127" t="s">
        <v>229</v>
      </c>
      <c r="B68" s="127"/>
      <c r="C68" s="127"/>
      <c r="D68" s="127"/>
      <c r="E68" s="127"/>
      <c r="F68" s="127"/>
    </row>
    <row r="69" spans="1:6" ht="20.25" customHeight="1">
      <c r="A69" s="129" t="s">
        <v>32</v>
      </c>
      <c r="B69" s="129"/>
      <c r="C69" s="129"/>
      <c r="D69" s="129"/>
      <c r="E69" s="129"/>
      <c r="F69" s="129"/>
    </row>
    <row r="70" spans="1:6" ht="114" customHeight="1">
      <c r="A70" s="128" t="s">
        <v>203</v>
      </c>
      <c r="B70" s="128"/>
      <c r="C70" s="128"/>
      <c r="D70" s="128"/>
      <c r="E70" s="128"/>
      <c r="F70" s="128"/>
    </row>
    <row r="71" spans="1:6" ht="71.25" customHeight="1">
      <c r="A71" s="128" t="s">
        <v>192</v>
      </c>
      <c r="B71" s="128"/>
      <c r="C71" s="128"/>
      <c r="D71" s="128"/>
      <c r="E71" s="128"/>
      <c r="F71" s="128"/>
    </row>
    <row r="72" spans="1:6" ht="83.25" customHeight="1">
      <c r="A72" s="128" t="s">
        <v>230</v>
      </c>
      <c r="B72" s="128"/>
      <c r="C72" s="128"/>
      <c r="D72" s="128"/>
      <c r="E72" s="128"/>
      <c r="F72" s="128"/>
    </row>
    <row r="73" spans="1:6" ht="38.25" customHeight="1">
      <c r="A73" s="128" t="s">
        <v>193</v>
      </c>
      <c r="B73" s="128"/>
      <c r="C73" s="128"/>
      <c r="D73" s="128"/>
      <c r="E73" s="128"/>
      <c r="F73" s="128"/>
    </row>
    <row r="74" spans="1:6" ht="82.5" customHeight="1">
      <c r="A74" s="128" t="s">
        <v>204</v>
      </c>
      <c r="B74" s="128"/>
      <c r="C74" s="128"/>
      <c r="D74" s="128"/>
      <c r="E74" s="128"/>
      <c r="F74" s="128"/>
    </row>
    <row r="75" spans="1:6" ht="18.75" customHeight="1">
      <c r="A75" s="129" t="s">
        <v>35</v>
      </c>
      <c r="B75" s="129"/>
      <c r="C75" s="129"/>
      <c r="D75" s="129"/>
      <c r="E75" s="129"/>
      <c r="F75" s="129"/>
    </row>
    <row r="76" spans="1:6" ht="20.25" customHeight="1">
      <c r="A76" s="128" t="s">
        <v>82</v>
      </c>
      <c r="B76" s="128"/>
      <c r="C76" s="128"/>
      <c r="D76" s="128"/>
      <c r="E76" s="128"/>
      <c r="F76" s="128"/>
    </row>
    <row r="77" spans="1:6" ht="87" customHeight="1">
      <c r="A77" s="128" t="s">
        <v>188</v>
      </c>
      <c r="B77" s="128"/>
      <c r="C77" s="128"/>
      <c r="D77" s="128"/>
      <c r="E77" s="128"/>
      <c r="F77" s="128"/>
    </row>
    <row r="78" spans="1:6" ht="48" customHeight="1">
      <c r="A78" s="128" t="s">
        <v>205</v>
      </c>
      <c r="B78" s="128"/>
      <c r="C78" s="128"/>
      <c r="D78" s="128"/>
      <c r="E78" s="128"/>
      <c r="F78" s="128"/>
    </row>
    <row r="79" spans="1:6" ht="48.75" customHeight="1">
      <c r="A79" s="128" t="s">
        <v>128</v>
      </c>
      <c r="B79" s="128"/>
      <c r="C79" s="128"/>
      <c r="D79" s="128"/>
      <c r="E79" s="128"/>
      <c r="F79" s="128"/>
    </row>
    <row r="80" spans="1:6" ht="48.75" customHeight="1">
      <c r="A80" s="128" t="s">
        <v>186</v>
      </c>
      <c r="B80" s="128"/>
      <c r="C80" s="128"/>
      <c r="D80" s="128"/>
      <c r="E80" s="128"/>
      <c r="F80" s="128"/>
    </row>
    <row r="81" spans="1:6" ht="48.75" customHeight="1">
      <c r="A81" s="128" t="s">
        <v>206</v>
      </c>
      <c r="B81" s="128"/>
      <c r="C81" s="128"/>
      <c r="D81" s="128"/>
      <c r="E81" s="128"/>
      <c r="F81" s="128"/>
    </row>
    <row r="82" spans="1:6" ht="21" customHeight="1">
      <c r="A82" s="130" t="s">
        <v>201</v>
      </c>
      <c r="B82" s="130"/>
      <c r="C82" s="130"/>
      <c r="D82" s="130"/>
      <c r="E82" s="130"/>
      <c r="F82" s="130"/>
    </row>
    <row r="83" spans="1:6" ht="20.25" customHeight="1">
      <c r="A83" s="128" t="s">
        <v>82</v>
      </c>
      <c r="B83" s="128"/>
      <c r="C83" s="128"/>
      <c r="D83" s="128"/>
      <c r="E83" s="128"/>
      <c r="F83" s="128"/>
    </row>
    <row r="84" spans="1:6" ht="68.25" customHeight="1">
      <c r="A84" s="127" t="s">
        <v>202</v>
      </c>
      <c r="B84" s="127"/>
      <c r="C84" s="127"/>
      <c r="D84" s="127"/>
      <c r="E84" s="127"/>
      <c r="F84" s="127"/>
    </row>
    <row r="85" spans="1:6" ht="24.75" hidden="1" customHeight="1">
      <c r="A85" s="129" t="s">
        <v>87</v>
      </c>
      <c r="B85" s="129"/>
      <c r="C85" s="129"/>
      <c r="D85" s="129"/>
      <c r="E85" s="129"/>
      <c r="F85" s="129"/>
    </row>
    <row r="86" spans="1:6" ht="18" customHeight="1">
      <c r="A86" s="126" t="s">
        <v>31</v>
      </c>
      <c r="B86" s="126"/>
      <c r="C86" s="126"/>
      <c r="D86" s="126"/>
      <c r="E86" s="126"/>
      <c r="F86" s="126"/>
    </row>
    <row r="87" spans="1:6" ht="32.25" customHeight="1">
      <c r="A87" s="131" t="s">
        <v>131</v>
      </c>
      <c r="B87" s="131"/>
      <c r="C87" s="131"/>
      <c r="D87" s="131"/>
      <c r="E87" s="131"/>
      <c r="F87" s="131"/>
    </row>
    <row r="88" spans="1:6" ht="18" customHeight="1">
      <c r="A88" s="47" t="s">
        <v>88</v>
      </c>
      <c r="B88" s="46"/>
      <c r="C88" s="46"/>
      <c r="D88" s="46"/>
      <c r="E88" s="46"/>
      <c r="F88" s="46"/>
    </row>
    <row r="89" spans="1:6" ht="36" customHeight="1">
      <c r="A89" s="127" t="s">
        <v>132</v>
      </c>
      <c r="B89" s="127"/>
      <c r="C89" s="127"/>
      <c r="D89" s="127"/>
      <c r="E89" s="127"/>
      <c r="F89" s="127"/>
    </row>
    <row r="90" spans="1:6" ht="21" customHeight="1">
      <c r="A90" s="127" t="s">
        <v>226</v>
      </c>
      <c r="B90" s="127"/>
      <c r="C90" s="127"/>
      <c r="D90" s="127"/>
      <c r="E90" s="127"/>
      <c r="F90" s="127"/>
    </row>
    <row r="91" spans="1:6" ht="21" customHeight="1">
      <c r="A91" s="127" t="s">
        <v>133</v>
      </c>
      <c r="B91" s="127"/>
      <c r="C91" s="127"/>
      <c r="D91" s="127"/>
      <c r="E91" s="127"/>
      <c r="F91" s="127"/>
    </row>
    <row r="92" spans="1:6" ht="21" customHeight="1">
      <c r="A92" s="127" t="s">
        <v>152</v>
      </c>
      <c r="B92" s="127"/>
      <c r="C92" s="127"/>
      <c r="D92" s="127"/>
      <c r="E92" s="127"/>
      <c r="F92" s="127"/>
    </row>
    <row r="93" spans="1:6" ht="21" customHeight="1">
      <c r="A93" s="127" t="s">
        <v>134</v>
      </c>
      <c r="B93" s="127"/>
      <c r="C93" s="127"/>
      <c r="D93" s="127"/>
      <c r="E93" s="127"/>
      <c r="F93" s="127"/>
    </row>
    <row r="94" spans="1:6" ht="39" customHeight="1">
      <c r="A94" s="127" t="s">
        <v>135</v>
      </c>
      <c r="B94" s="127"/>
      <c r="C94" s="127"/>
      <c r="D94" s="127"/>
      <c r="E94" s="127"/>
      <c r="F94" s="127"/>
    </row>
    <row r="95" spans="1:6" ht="72.75" customHeight="1">
      <c r="A95" s="127" t="s">
        <v>231</v>
      </c>
      <c r="B95" s="127"/>
      <c r="C95" s="127"/>
      <c r="D95" s="127"/>
      <c r="E95" s="127"/>
      <c r="F95" s="127"/>
    </row>
    <row r="96" spans="1:6" ht="18" customHeight="1">
      <c r="A96" s="47" t="s">
        <v>111</v>
      </c>
      <c r="B96" s="46"/>
      <c r="C96" s="46"/>
      <c r="D96" s="46"/>
      <c r="E96" s="46"/>
      <c r="F96" s="46"/>
    </row>
    <row r="97" spans="1:6" ht="21" customHeight="1">
      <c r="A97" s="127" t="s">
        <v>136</v>
      </c>
      <c r="B97" s="127"/>
      <c r="C97" s="127"/>
      <c r="D97" s="127"/>
      <c r="E97" s="127"/>
      <c r="F97" s="127"/>
    </row>
    <row r="98" spans="1:6" ht="21" customHeight="1">
      <c r="A98" s="127" t="s">
        <v>137</v>
      </c>
      <c r="B98" s="127"/>
      <c r="C98" s="127"/>
      <c r="D98" s="127"/>
      <c r="E98" s="127"/>
      <c r="F98" s="127"/>
    </row>
    <row r="99" spans="1:6" ht="18" customHeight="1">
      <c r="A99" s="47" t="s">
        <v>34</v>
      </c>
      <c r="B99" s="46"/>
      <c r="C99" s="46"/>
      <c r="D99" s="46"/>
      <c r="E99" s="46"/>
      <c r="F99" s="46"/>
    </row>
    <row r="100" spans="1:6" ht="21" customHeight="1">
      <c r="A100" s="127" t="s">
        <v>138</v>
      </c>
      <c r="B100" s="127"/>
      <c r="C100" s="127"/>
      <c r="D100" s="127"/>
      <c r="E100" s="127"/>
      <c r="F100" s="127"/>
    </row>
    <row r="101" spans="1:6" ht="18" customHeight="1">
      <c r="A101" s="47" t="s">
        <v>14</v>
      </c>
      <c r="B101" s="46"/>
      <c r="C101" s="46"/>
      <c r="D101" s="46"/>
      <c r="E101" s="46"/>
      <c r="F101" s="46"/>
    </row>
    <row r="102" spans="1:6" ht="21" customHeight="1">
      <c r="A102" s="127" t="s">
        <v>139</v>
      </c>
      <c r="B102" s="127"/>
      <c r="C102" s="127"/>
      <c r="D102" s="127"/>
      <c r="E102" s="127"/>
      <c r="F102" s="127"/>
    </row>
    <row r="103" spans="1:6" ht="21" customHeight="1">
      <c r="A103" s="127" t="s">
        <v>227</v>
      </c>
      <c r="B103" s="127"/>
      <c r="C103" s="127"/>
      <c r="D103" s="127"/>
      <c r="E103" s="127"/>
      <c r="F103" s="127"/>
    </row>
    <row r="104" spans="1:6" ht="18" customHeight="1">
      <c r="A104" s="47" t="s">
        <v>8</v>
      </c>
      <c r="B104" s="46"/>
      <c r="C104" s="46"/>
      <c r="D104" s="46"/>
      <c r="E104" s="46"/>
      <c r="F104" s="46"/>
    </row>
    <row r="105" spans="1:6" ht="21" customHeight="1">
      <c r="A105" s="127" t="s">
        <v>145</v>
      </c>
      <c r="B105" s="127"/>
      <c r="C105" s="127"/>
      <c r="D105" s="127"/>
      <c r="E105" s="127"/>
      <c r="F105" s="127"/>
    </row>
    <row r="106" spans="1:6" ht="18" customHeight="1">
      <c r="A106" s="47" t="s">
        <v>26</v>
      </c>
      <c r="B106" s="46"/>
      <c r="C106" s="46"/>
      <c r="D106" s="46"/>
      <c r="E106" s="46"/>
      <c r="F106" s="46"/>
    </row>
    <row r="107" spans="1:6" ht="21" customHeight="1">
      <c r="A107" s="127" t="s">
        <v>140</v>
      </c>
      <c r="B107" s="127"/>
      <c r="C107" s="127"/>
      <c r="D107" s="127"/>
      <c r="E107" s="127"/>
      <c r="F107" s="127"/>
    </row>
    <row r="108" spans="1:6" ht="32.25" customHeight="1">
      <c r="A108" s="127" t="s">
        <v>143</v>
      </c>
      <c r="B108" s="127"/>
      <c r="C108" s="127"/>
      <c r="D108" s="127"/>
      <c r="E108" s="127"/>
      <c r="F108" s="127"/>
    </row>
    <row r="109" spans="1:6" ht="21" customHeight="1">
      <c r="A109" s="127" t="s">
        <v>141</v>
      </c>
      <c r="B109" s="127"/>
      <c r="C109" s="127"/>
      <c r="D109" s="127"/>
      <c r="E109" s="127"/>
      <c r="F109" s="127"/>
    </row>
    <row r="110" spans="1:6" ht="21" customHeight="1">
      <c r="A110" s="127" t="s">
        <v>142</v>
      </c>
      <c r="B110" s="127"/>
      <c r="C110" s="127"/>
      <c r="D110" s="127"/>
      <c r="E110" s="127"/>
      <c r="F110" s="127"/>
    </row>
    <row r="111" spans="1:6" ht="18" customHeight="1">
      <c r="A111" s="131" t="s">
        <v>89</v>
      </c>
      <c r="B111" s="131"/>
      <c r="C111" s="131"/>
      <c r="D111" s="131"/>
      <c r="E111" s="131"/>
      <c r="F111" s="131"/>
    </row>
    <row r="112" spans="1:6" ht="51" customHeight="1">
      <c r="A112" s="132" t="s">
        <v>176</v>
      </c>
      <c r="B112" s="132"/>
      <c r="C112" s="132"/>
      <c r="D112" s="132"/>
      <c r="E112" s="132"/>
      <c r="F112" s="132"/>
    </row>
    <row r="113" spans="1:14" ht="18" customHeight="1">
      <c r="A113" s="131" t="s">
        <v>83</v>
      </c>
      <c r="B113" s="131"/>
      <c r="C113" s="131"/>
      <c r="D113" s="131"/>
      <c r="E113" s="131"/>
      <c r="F113" s="131"/>
    </row>
    <row r="114" spans="1:14" s="68" customFormat="1" ht="18" customHeight="1">
      <c r="A114" s="132" t="s">
        <v>88</v>
      </c>
      <c r="B114" s="132"/>
      <c r="C114" s="132"/>
      <c r="D114" s="132"/>
      <c r="E114" s="132"/>
      <c r="F114" s="132"/>
    </row>
    <row r="115" spans="1:14" ht="34.5" customHeight="1">
      <c r="A115" s="132" t="s">
        <v>177</v>
      </c>
      <c r="B115" s="132"/>
      <c r="C115" s="132"/>
      <c r="D115" s="132"/>
      <c r="E115" s="132"/>
      <c r="F115" s="132"/>
    </row>
    <row r="116" spans="1:14" ht="18" customHeight="1">
      <c r="A116" s="131" t="s">
        <v>196</v>
      </c>
      <c r="B116" s="131"/>
      <c r="C116" s="131"/>
      <c r="D116" s="131"/>
      <c r="E116" s="131"/>
      <c r="F116" s="131"/>
    </row>
    <row r="117" spans="1:14" s="68" customFormat="1" ht="18" customHeight="1">
      <c r="A117" s="132" t="s">
        <v>232</v>
      </c>
      <c r="B117" s="132"/>
      <c r="C117" s="132"/>
      <c r="D117" s="132"/>
      <c r="E117" s="132"/>
      <c r="F117" s="132"/>
    </row>
    <row r="118" spans="1:14" ht="17.25" customHeight="1">
      <c r="A118" s="132" t="s">
        <v>233</v>
      </c>
      <c r="B118" s="132"/>
      <c r="C118" s="132"/>
      <c r="D118" s="132"/>
      <c r="E118" s="132"/>
      <c r="F118" s="132"/>
    </row>
    <row r="119" spans="1:14" s="11" customFormat="1" ht="14.25" customHeight="1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>
      <c r="A120" s="17" t="s">
        <v>1</v>
      </c>
      <c r="B120" s="122" t="s">
        <v>2</v>
      </c>
      <c r="C120" s="122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>
      <c r="A121" s="120" t="s">
        <v>30</v>
      </c>
      <c r="B121" s="37" t="s">
        <v>51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>
      <c r="A122" s="121"/>
      <c r="B122" s="37" t="s">
        <v>45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>
      <c r="A123" s="121"/>
      <c r="B123" s="37" t="s">
        <v>46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>
      <c r="A124" s="121"/>
      <c r="B124" s="37" t="s">
        <v>62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>
      <c r="A125" s="121"/>
      <c r="B125" s="37" t="s">
        <v>84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>
      <c r="A126" s="121"/>
      <c r="B126" s="37" t="s">
        <v>171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>
      <c r="A127" s="121"/>
      <c r="B127" s="37" t="s">
        <v>58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>
      <c r="A128" s="121"/>
      <c r="B128" s="37" t="s">
        <v>85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>
      <c r="A129" s="121"/>
      <c r="B129" s="37" t="s">
        <v>153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>
      <c r="A130" s="121"/>
      <c r="B130" s="37" t="s">
        <v>65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>
      <c r="A131" s="121"/>
      <c r="B131" s="37" t="s">
        <v>94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>
      <c r="A132" s="121"/>
      <c r="B132" s="37" t="s">
        <v>189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>
      <c r="A133" s="121"/>
      <c r="B133" s="37" t="s">
        <v>190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>
      <c r="A134" s="121"/>
      <c r="B134" s="37" t="s">
        <v>191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>
      <c r="A135" s="121"/>
      <c r="B135" s="37" t="s">
        <v>151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>
      <c r="A136" s="121"/>
      <c r="B136" s="37" t="s">
        <v>100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>
      <c r="A137" s="121"/>
      <c r="B137" s="37" t="s">
        <v>175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>
      <c r="A138" s="121"/>
      <c r="B138" s="37" t="s">
        <v>69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>
      <c r="A139" s="121"/>
      <c r="B139" s="37" t="s">
        <v>57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>
      <c r="A140" s="121"/>
      <c r="B140" s="37" t="s">
        <v>174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>
      <c r="A141" s="121"/>
      <c r="B141" s="37" t="s">
        <v>59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>
      <c r="A142" s="121"/>
      <c r="B142" s="37" t="s">
        <v>63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>
      <c r="A143" s="121"/>
      <c r="B143" s="37" t="s">
        <v>64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>
      <c r="A144" s="135" t="s">
        <v>111</v>
      </c>
      <c r="B144" s="69" t="s">
        <v>112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>
      <c r="A145" s="135"/>
      <c r="B145" s="69" t="s">
        <v>113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>
      <c r="A146" s="135"/>
      <c r="B146" s="69" t="s">
        <v>114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>
      <c r="A147" s="135"/>
      <c r="B147" s="69" t="s">
        <v>149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>
      <c r="A148" s="135"/>
      <c r="B148" s="69" t="s">
        <v>150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>
      <c r="A149" s="135" t="s">
        <v>34</v>
      </c>
      <c r="B149" s="69" t="s">
        <v>124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>
      <c r="A150" s="135"/>
      <c r="B150" s="136" t="s">
        <v>125</v>
      </c>
      <c r="C150" s="137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>
      <c r="A151" s="135"/>
      <c r="B151" s="133" t="s">
        <v>127</v>
      </c>
      <c r="C151" s="134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>
      <c r="A152" s="135"/>
      <c r="B152" s="133" t="s">
        <v>154</v>
      </c>
      <c r="C152" s="134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>
      <c r="A153" s="135"/>
      <c r="B153" s="133" t="s">
        <v>194</v>
      </c>
      <c r="C153" s="134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>
      <c r="A154" s="135"/>
      <c r="B154" s="133" t="s">
        <v>126</v>
      </c>
      <c r="C154" s="134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>
      <c r="A155" s="120" t="s">
        <v>8</v>
      </c>
      <c r="B155" s="37" t="s">
        <v>182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>
      <c r="A156" s="121"/>
      <c r="B156" s="37" t="s">
        <v>121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>
      <c r="A157" s="121"/>
      <c r="B157" s="37" t="s">
        <v>183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>
      <c r="A158" s="121"/>
      <c r="B158" s="37" t="s">
        <v>122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>
      <c r="A159" s="121"/>
      <c r="B159" s="37" t="s">
        <v>44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>
      <c r="A160" s="121"/>
      <c r="B160" s="37" t="s">
        <v>187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>
      <c r="A161" s="121"/>
      <c r="B161" s="37" t="s">
        <v>180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>
      <c r="A162" s="121"/>
      <c r="B162" s="37" t="s">
        <v>40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>
      <c r="A163" s="121"/>
      <c r="B163" s="37" t="s">
        <v>185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>
      <c r="A164" s="121"/>
      <c r="B164" s="37" t="s">
        <v>181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>
      <c r="A165" s="121"/>
      <c r="B165" s="37" t="s">
        <v>53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>
      <c r="A166" s="121"/>
      <c r="B166" s="133" t="s">
        <v>144</v>
      </c>
      <c r="C166" s="134"/>
      <c r="D166" s="36">
        <v>2640.2</v>
      </c>
      <c r="E166" s="39">
        <v>670.6</v>
      </c>
      <c r="F166" s="40">
        <f t="shared" si="4"/>
        <v>3310.7999999999997</v>
      </c>
    </row>
    <row r="167" spans="1:13" ht="15.75">
      <c r="A167" s="121"/>
      <c r="B167" s="133" t="s">
        <v>179</v>
      </c>
      <c r="C167" s="134"/>
      <c r="D167" s="36">
        <v>4080.5</v>
      </c>
      <c r="E167" s="39">
        <v>1</v>
      </c>
      <c r="F167" s="40">
        <f t="shared" si="4"/>
        <v>4081.5</v>
      </c>
    </row>
    <row r="168" spans="1:13" ht="15.75">
      <c r="A168" s="121"/>
      <c r="B168" s="133" t="s">
        <v>178</v>
      </c>
      <c r="C168" s="134"/>
      <c r="D168" s="36">
        <v>397</v>
      </c>
      <c r="E168" s="39">
        <v>-1</v>
      </c>
      <c r="F168" s="40">
        <f t="shared" si="4"/>
        <v>396</v>
      </c>
    </row>
    <row r="169" spans="1:13" ht="15.75">
      <c r="A169" s="123"/>
      <c r="B169" s="133" t="s">
        <v>184</v>
      </c>
      <c r="C169" s="134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>
      <c r="A170" s="135" t="s">
        <v>14</v>
      </c>
      <c r="B170" s="133" t="s">
        <v>55</v>
      </c>
      <c r="C170" s="134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>
      <c r="A171" s="135"/>
      <c r="B171" s="133" t="s">
        <v>41</v>
      </c>
      <c r="C171" s="134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>
      <c r="A172" s="135"/>
      <c r="B172" s="133" t="s">
        <v>43</v>
      </c>
      <c r="C172" s="134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>
      <c r="A173" s="135"/>
      <c r="B173" s="37" t="s">
        <v>54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>
      <c r="A174" s="135"/>
      <c r="B174" s="133" t="s">
        <v>75</v>
      </c>
      <c r="C174" s="134"/>
      <c r="D174" s="36">
        <v>731.69999999999993</v>
      </c>
      <c r="E174" s="39">
        <v>213.6</v>
      </c>
      <c r="F174" s="35">
        <f t="shared" si="2"/>
        <v>945.3</v>
      </c>
    </row>
    <row r="175" spans="1:13" ht="15.75">
      <c r="A175" s="135"/>
      <c r="B175" s="133" t="s">
        <v>42</v>
      </c>
      <c r="C175" s="134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>
      <c r="A176" s="71"/>
      <c r="B176" s="133" t="s">
        <v>76</v>
      </c>
      <c r="C176" s="134"/>
      <c r="D176" s="36">
        <v>0</v>
      </c>
      <c r="E176" s="39"/>
      <c r="F176" s="35">
        <f t="shared" si="2"/>
        <v>0</v>
      </c>
    </row>
    <row r="177" spans="1:6" ht="15.75">
      <c r="A177" s="120" t="s">
        <v>25</v>
      </c>
      <c r="B177" s="133" t="s">
        <v>118</v>
      </c>
      <c r="C177" s="134"/>
      <c r="D177" s="39">
        <v>16</v>
      </c>
      <c r="E177" s="39">
        <v>1.22</v>
      </c>
      <c r="F177" s="35">
        <f t="shared" si="2"/>
        <v>17.22</v>
      </c>
    </row>
    <row r="178" spans="1:6" ht="15.75">
      <c r="A178" s="121"/>
      <c r="B178" s="133" t="s">
        <v>117</v>
      </c>
      <c r="C178" s="134"/>
      <c r="D178" s="39">
        <v>15</v>
      </c>
      <c r="E178" s="39">
        <v>-1.22</v>
      </c>
      <c r="F178" s="35">
        <f t="shared" si="2"/>
        <v>13.78</v>
      </c>
    </row>
    <row r="179" spans="1:6" ht="15.75">
      <c r="A179" s="121"/>
      <c r="B179" s="133" t="s">
        <v>103</v>
      </c>
      <c r="C179" s="134"/>
      <c r="D179" s="39">
        <v>5945.1</v>
      </c>
      <c r="E179" s="39">
        <v>-34.1</v>
      </c>
      <c r="F179" s="35">
        <f t="shared" si="2"/>
        <v>5911</v>
      </c>
    </row>
    <row r="180" spans="1:6" ht="15.75">
      <c r="A180" s="121"/>
      <c r="B180" s="133" t="s">
        <v>102</v>
      </c>
      <c r="C180" s="134"/>
      <c r="D180" s="39">
        <v>222</v>
      </c>
      <c r="E180" s="39">
        <v>34.1</v>
      </c>
      <c r="F180" s="35">
        <f t="shared" si="2"/>
        <v>256.10000000000002</v>
      </c>
    </row>
    <row r="181" spans="1:6" ht="15.75">
      <c r="A181" s="121"/>
      <c r="B181" s="37" t="s">
        <v>60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>
      <c r="A182" s="123"/>
      <c r="B182" s="37" t="s">
        <v>61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>
      <c r="A183" s="44" t="s">
        <v>36</v>
      </c>
      <c r="B183" s="133" t="s">
        <v>72</v>
      </c>
      <c r="C183" s="134"/>
      <c r="D183" s="36">
        <v>1316.8</v>
      </c>
      <c r="E183" s="39">
        <v>797.6</v>
      </c>
      <c r="F183" s="35">
        <f>SUM(D183:E183)</f>
        <v>2114.4</v>
      </c>
    </row>
    <row r="184" spans="1:6" ht="15.75">
      <c r="A184" s="120" t="s">
        <v>26</v>
      </c>
      <c r="B184" s="133" t="s">
        <v>95</v>
      </c>
      <c r="C184" s="134"/>
      <c r="D184" s="36">
        <v>790.2</v>
      </c>
      <c r="E184" s="39">
        <v>195.8</v>
      </c>
      <c r="F184" s="40">
        <f t="shared" si="2"/>
        <v>986</v>
      </c>
    </row>
    <row r="185" spans="1:6" ht="15.75">
      <c r="A185" s="121"/>
      <c r="B185" s="133" t="s">
        <v>66</v>
      </c>
      <c r="C185" s="134"/>
      <c r="D185" s="36">
        <v>87823.2</v>
      </c>
      <c r="E185" s="39">
        <v>-3000</v>
      </c>
      <c r="F185" s="40">
        <f t="shared" si="2"/>
        <v>84823.2</v>
      </c>
    </row>
    <row r="186" spans="1:6" ht="15.75">
      <c r="A186" s="121"/>
      <c r="B186" s="133" t="s">
        <v>99</v>
      </c>
      <c r="C186" s="134"/>
      <c r="D186" s="36">
        <v>5736</v>
      </c>
      <c r="E186" s="39">
        <v>3000</v>
      </c>
      <c r="F186" s="40">
        <f t="shared" si="2"/>
        <v>8736</v>
      </c>
    </row>
    <row r="187" spans="1:6" ht="15.75">
      <c r="A187" s="121"/>
      <c r="B187" s="37" t="s">
        <v>77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>
      <c r="A188" s="121"/>
      <c r="B188" s="37" t="s">
        <v>56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>
      <c r="A189" s="121"/>
      <c r="B189" s="37" t="s">
        <v>96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>
      <c r="A190" s="121"/>
      <c r="B190" s="37" t="s">
        <v>101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>
      <c r="A191" s="121"/>
      <c r="B191" s="133" t="s">
        <v>147</v>
      </c>
      <c r="C191" s="134"/>
      <c r="D191" s="36">
        <v>3115.8</v>
      </c>
      <c r="E191" s="39">
        <v>930.4</v>
      </c>
      <c r="F191" s="40">
        <f t="shared" si="2"/>
        <v>4046.2000000000003</v>
      </c>
    </row>
    <row r="192" spans="1:6" ht="15.75">
      <c r="A192" s="121"/>
      <c r="B192" s="133" t="s">
        <v>101</v>
      </c>
      <c r="C192" s="134"/>
      <c r="D192" s="36">
        <v>150.4</v>
      </c>
      <c r="E192" s="39">
        <v>83.4</v>
      </c>
      <c r="F192" s="40">
        <f t="shared" si="2"/>
        <v>233.8</v>
      </c>
    </row>
    <row r="193" spans="1:13" ht="15.75">
      <c r="A193" s="121"/>
      <c r="B193" s="133" t="s">
        <v>146</v>
      </c>
      <c r="C193" s="134"/>
      <c r="D193" s="36">
        <v>4663.7</v>
      </c>
      <c r="E193" s="39">
        <v>1393.2</v>
      </c>
      <c r="F193" s="40">
        <f t="shared" si="2"/>
        <v>6056.9</v>
      </c>
    </row>
    <row r="194" spans="1:13" ht="15.75">
      <c r="A194" s="121"/>
      <c r="B194" s="133" t="s">
        <v>148</v>
      </c>
      <c r="C194" s="134"/>
      <c r="D194" s="36">
        <v>9188.4</v>
      </c>
      <c r="E194" s="39">
        <v>2190.4</v>
      </c>
      <c r="F194" s="40">
        <f t="shared" si="2"/>
        <v>11378.8</v>
      </c>
    </row>
    <row r="195" spans="1:13" ht="15.75">
      <c r="A195" s="7" t="s">
        <v>6</v>
      </c>
      <c r="B195" s="124"/>
      <c r="C195" s="124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>
      <c r="A196" s="2"/>
      <c r="B196" s="3"/>
      <c r="C196" s="3"/>
      <c r="D196" s="4"/>
      <c r="E196" s="1"/>
      <c r="F196" s="4"/>
    </row>
    <row r="197" spans="1:13" s="61" customFormat="1" ht="96.75" customHeight="1">
      <c r="A197" s="150" t="s">
        <v>243</v>
      </c>
      <c r="B197" s="150"/>
      <c r="C197" s="150"/>
      <c r="D197" s="150"/>
      <c r="E197" s="150"/>
      <c r="F197" s="150"/>
    </row>
    <row r="198" spans="1:13" ht="16.5" customHeight="1">
      <c r="A198" s="150" t="s">
        <v>234</v>
      </c>
      <c r="B198" s="150"/>
      <c r="C198" s="150"/>
      <c r="D198" s="150"/>
      <c r="E198" s="150"/>
      <c r="F198" s="150"/>
      <c r="G198" s="45"/>
      <c r="H198" s="45"/>
      <c r="I198" s="45"/>
      <c r="J198" s="45"/>
      <c r="K198" s="45"/>
      <c r="L198" s="45"/>
      <c r="M198" s="45"/>
    </row>
    <row r="199" spans="1:13" s="58" customFormat="1" ht="11.25">
      <c r="A199" s="56"/>
      <c r="B199" s="56"/>
      <c r="C199" s="56"/>
      <c r="D199" s="56"/>
      <c r="E199" s="56"/>
      <c r="F199" s="57" t="s">
        <v>7</v>
      </c>
    </row>
    <row r="200" spans="1:13" ht="15.75" customHeight="1">
      <c r="A200" s="160" t="s">
        <v>10</v>
      </c>
      <c r="B200" s="161"/>
      <c r="C200" s="162" t="s">
        <v>11</v>
      </c>
      <c r="D200" s="162"/>
      <c r="E200" s="162"/>
      <c r="F200" s="162"/>
    </row>
    <row r="201" spans="1:13" ht="17.25" customHeight="1">
      <c r="A201" s="41" t="s">
        <v>12</v>
      </c>
      <c r="B201" s="72">
        <v>33.5</v>
      </c>
      <c r="C201" s="138" t="s">
        <v>27</v>
      </c>
      <c r="D201" s="139"/>
      <c r="E201" s="140"/>
      <c r="F201" s="157">
        <f>E61</f>
        <v>-6208.4937599999994</v>
      </c>
      <c r="M201" s="43"/>
    </row>
    <row r="202" spans="1:13" ht="15.75" customHeight="1">
      <c r="A202" s="42" t="s">
        <v>13</v>
      </c>
      <c r="B202" s="72">
        <f>-7537.9+30.91729+544.98895</f>
        <v>-6961.9937599999994</v>
      </c>
      <c r="C202" s="141"/>
      <c r="D202" s="142"/>
      <c r="E202" s="143"/>
      <c r="F202" s="158"/>
    </row>
    <row r="203" spans="1:13" ht="16.5" customHeight="1">
      <c r="A203" s="41" t="s">
        <v>28</v>
      </c>
      <c r="B203" s="72">
        <v>720</v>
      </c>
      <c r="C203" s="144"/>
      <c r="D203" s="145"/>
      <c r="E203" s="146"/>
      <c r="F203" s="159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>
      <c r="A204" s="147" t="s">
        <v>155</v>
      </c>
      <c r="B204" s="157">
        <v>24924</v>
      </c>
      <c r="C204" s="151" t="s">
        <v>156</v>
      </c>
      <c r="D204" s="152"/>
      <c r="E204" s="153"/>
      <c r="F204" s="74">
        <v>7447</v>
      </c>
      <c r="H204" s="16"/>
    </row>
    <row r="205" spans="1:13" ht="16.5" customHeight="1">
      <c r="A205" s="148"/>
      <c r="B205" s="158"/>
      <c r="C205" s="151" t="s">
        <v>170</v>
      </c>
      <c r="D205" s="152"/>
      <c r="E205" s="153"/>
      <c r="F205" s="74">
        <f>313-84.6</f>
        <v>228.4</v>
      </c>
      <c r="H205" s="16"/>
    </row>
    <row r="206" spans="1:13" ht="16.5" customHeight="1">
      <c r="A206" s="148"/>
      <c r="B206" s="158"/>
      <c r="C206" s="151" t="s">
        <v>157</v>
      </c>
      <c r="D206" s="152"/>
      <c r="E206" s="153"/>
      <c r="F206" s="74">
        <v>849</v>
      </c>
      <c r="H206" s="16"/>
    </row>
    <row r="207" spans="1:13" ht="16.5" customHeight="1">
      <c r="A207" s="148"/>
      <c r="B207" s="158"/>
      <c r="C207" s="151" t="s">
        <v>158</v>
      </c>
      <c r="D207" s="152"/>
      <c r="E207" s="153"/>
      <c r="F207" s="74">
        <v>1543.8</v>
      </c>
      <c r="H207" s="16"/>
    </row>
    <row r="208" spans="1:13" ht="16.5" customHeight="1">
      <c r="A208" s="148"/>
      <c r="B208" s="158"/>
      <c r="C208" s="151" t="s">
        <v>163</v>
      </c>
      <c r="D208" s="152"/>
      <c r="E208" s="153"/>
      <c r="F208" s="74">
        <v>1554.3</v>
      </c>
      <c r="H208" s="16"/>
    </row>
    <row r="209" spans="1:13" ht="16.5" customHeight="1">
      <c r="A209" s="148"/>
      <c r="B209" s="158"/>
      <c r="C209" s="151" t="s">
        <v>159</v>
      </c>
      <c r="D209" s="152"/>
      <c r="E209" s="153"/>
      <c r="F209" s="74">
        <v>213.7</v>
      </c>
      <c r="H209" s="16"/>
    </row>
    <row r="210" spans="1:13" ht="16.5" customHeight="1">
      <c r="A210" s="148"/>
      <c r="B210" s="158"/>
      <c r="C210" s="151" t="s">
        <v>160</v>
      </c>
      <c r="D210" s="152"/>
      <c r="E210" s="153"/>
      <c r="F210" s="74">
        <v>1301.5</v>
      </c>
      <c r="H210" s="16"/>
    </row>
    <row r="211" spans="1:13" ht="33" customHeight="1">
      <c r="A211" s="148"/>
      <c r="B211" s="158"/>
      <c r="C211" s="151" t="s">
        <v>161</v>
      </c>
      <c r="D211" s="152"/>
      <c r="E211" s="153"/>
      <c r="F211" s="74">
        <v>213.6</v>
      </c>
      <c r="H211" s="16"/>
    </row>
    <row r="212" spans="1:13" ht="14.25" customHeight="1">
      <c r="A212" s="148"/>
      <c r="B212" s="158"/>
      <c r="C212" s="151" t="s">
        <v>162</v>
      </c>
      <c r="D212" s="152"/>
      <c r="E212" s="153"/>
      <c r="F212" s="74">
        <f>1130.5+84.6</f>
        <v>1215.0999999999999</v>
      </c>
      <c r="H212" s="16"/>
    </row>
    <row r="213" spans="1:13" ht="33" customHeight="1">
      <c r="A213" s="148"/>
      <c r="B213" s="158"/>
      <c r="C213" s="151" t="s">
        <v>164</v>
      </c>
      <c r="D213" s="152"/>
      <c r="E213" s="153"/>
      <c r="F213" s="74">
        <v>670.6</v>
      </c>
      <c r="H213" s="16"/>
    </row>
    <row r="214" spans="1:13" ht="16.5" customHeight="1">
      <c r="A214" s="148"/>
      <c r="B214" s="158"/>
      <c r="C214" s="151" t="s">
        <v>165</v>
      </c>
      <c r="D214" s="152"/>
      <c r="E214" s="153"/>
      <c r="F214" s="74">
        <v>930.4</v>
      </c>
      <c r="H214" s="16"/>
    </row>
    <row r="215" spans="1:13" ht="16.5" customHeight="1">
      <c r="A215" s="148"/>
      <c r="B215" s="158"/>
      <c r="C215" s="151" t="s">
        <v>166</v>
      </c>
      <c r="D215" s="152"/>
      <c r="E215" s="153"/>
      <c r="F215" s="74">
        <v>1589</v>
      </c>
      <c r="H215" s="16"/>
    </row>
    <row r="216" spans="1:13" ht="16.5" customHeight="1">
      <c r="A216" s="148"/>
      <c r="B216" s="158"/>
      <c r="C216" s="151" t="s">
        <v>165</v>
      </c>
      <c r="D216" s="152"/>
      <c r="E216" s="153"/>
      <c r="F216" s="74">
        <v>2190.4</v>
      </c>
      <c r="H216" s="16"/>
    </row>
    <row r="217" spans="1:13" ht="16.5" customHeight="1">
      <c r="A217" s="148"/>
      <c r="B217" s="158"/>
      <c r="C217" s="151" t="s">
        <v>167</v>
      </c>
      <c r="D217" s="152"/>
      <c r="E217" s="153"/>
      <c r="F217" s="74">
        <v>4609.7</v>
      </c>
      <c r="H217" s="16"/>
    </row>
    <row r="218" spans="1:13" ht="16.5" customHeight="1">
      <c r="A218" s="148"/>
      <c r="B218" s="158"/>
      <c r="C218" s="154" t="s">
        <v>90</v>
      </c>
      <c r="D218" s="155"/>
      <c r="E218" s="156"/>
      <c r="F218" s="74">
        <v>64.5</v>
      </c>
      <c r="H218" s="16"/>
    </row>
    <row r="219" spans="1:13" ht="16.5" customHeight="1">
      <c r="A219" s="148"/>
      <c r="B219" s="158"/>
      <c r="C219" s="151" t="s">
        <v>168</v>
      </c>
      <c r="D219" s="152"/>
      <c r="E219" s="153"/>
      <c r="F219" s="74">
        <v>219.6</v>
      </c>
      <c r="H219" s="16"/>
    </row>
    <row r="220" spans="1:13" ht="16.5" customHeight="1">
      <c r="A220" s="149"/>
      <c r="B220" s="159"/>
      <c r="C220" s="151" t="s">
        <v>169</v>
      </c>
      <c r="D220" s="152"/>
      <c r="E220" s="153"/>
      <c r="F220" s="74">
        <v>83.4</v>
      </c>
      <c r="H220" s="16"/>
    </row>
    <row r="221" spans="1:13" ht="48" customHeight="1">
      <c r="A221" s="60" t="s">
        <v>86</v>
      </c>
      <c r="B221" s="73">
        <v>65</v>
      </c>
      <c r="C221" s="151" t="s">
        <v>172</v>
      </c>
      <c r="D221" s="152"/>
      <c r="E221" s="153"/>
      <c r="F221" s="72">
        <v>45</v>
      </c>
    </row>
    <row r="222" spans="1:13" ht="16.5" customHeight="1">
      <c r="A222" s="60" t="s">
        <v>22</v>
      </c>
      <c r="B222" s="73">
        <v>1500</v>
      </c>
      <c r="C222" s="151" t="s">
        <v>91</v>
      </c>
      <c r="D222" s="152"/>
      <c r="E222" s="153"/>
      <c r="F222" s="75">
        <v>1500</v>
      </c>
    </row>
    <row r="223" spans="1:13" ht="30.75" customHeight="1">
      <c r="A223" s="76" t="s">
        <v>195</v>
      </c>
      <c r="B223" s="72">
        <v>2497.1</v>
      </c>
      <c r="C223" s="151" t="s">
        <v>162</v>
      </c>
      <c r="D223" s="152"/>
      <c r="E223" s="153"/>
      <c r="F223" s="72">
        <v>2497.1</v>
      </c>
    </row>
    <row r="224" spans="1:13" ht="15">
      <c r="A224" s="18" t="s">
        <v>9</v>
      </c>
      <c r="B224" s="77">
        <f>SUM(B201:B222)</f>
        <v>20280.506240000002</v>
      </c>
      <c r="C224" s="163" t="s">
        <v>9</v>
      </c>
      <c r="D224" s="163"/>
      <c r="E224" s="163"/>
      <c r="F224" s="78">
        <f>SUM(F201:F222)</f>
        <v>20260.506239999999</v>
      </c>
      <c r="M224" s="43">
        <f>B224-F224</f>
        <v>20.000000000003638</v>
      </c>
    </row>
    <row r="225" spans="1:12" ht="0.75" customHeight="1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>
      <c r="A226" s="164" t="s">
        <v>67</v>
      </c>
      <c r="B226" s="164"/>
      <c r="C226" s="164"/>
      <c r="D226" s="164"/>
      <c r="E226" s="165" t="s">
        <v>68</v>
      </c>
      <c r="F226" s="165"/>
    </row>
    <row r="227" spans="1:12" ht="1.5" customHeight="1">
      <c r="A227" s="2"/>
      <c r="B227" s="3"/>
      <c r="C227" s="3"/>
      <c r="D227" s="4"/>
      <c r="E227" s="1"/>
      <c r="F227" s="4"/>
    </row>
    <row r="228" spans="1:12" ht="15.75" customHeight="1">
      <c r="B228" s="16"/>
    </row>
    <row r="229" spans="1:12" ht="17.25" customHeight="1"/>
    <row r="230" spans="1:12" ht="14.25" customHeight="1">
      <c r="G230" s="16"/>
      <c r="H230" s="16"/>
      <c r="J230" s="16"/>
      <c r="L230" s="16"/>
    </row>
    <row r="231" spans="1:12" ht="14.25" customHeight="1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1"/>
  <sheetViews>
    <sheetView tabSelected="1" zoomScale="90" zoomScaleNormal="90" workbookViewId="0">
      <selection activeCell="E115" sqref="E115"/>
    </sheetView>
  </sheetViews>
  <sheetFormatPr defaultColWidth="9.140625" defaultRowHeight="12.75"/>
  <cols>
    <col min="1" max="1" width="39.28515625" style="5" customWidth="1"/>
    <col min="2" max="2" width="12.28515625" style="5" customWidth="1"/>
    <col min="3" max="3" width="14.5703125" style="5" customWidth="1"/>
    <col min="4" max="4" width="14" style="5" customWidth="1"/>
    <col min="5" max="5" width="16.42578125" style="5" customWidth="1"/>
    <col min="6" max="6" width="23" style="5" customWidth="1"/>
    <col min="7" max="7" width="20.5703125" style="5" customWidth="1"/>
    <col min="8" max="8" width="13.140625" style="5" customWidth="1"/>
    <col min="9" max="9" width="16.28515625" style="5" customWidth="1"/>
    <col min="10" max="10" width="36.28515625" style="5" customWidth="1"/>
    <col min="11" max="12" width="9.140625" style="5" customWidth="1"/>
    <col min="13" max="13" width="13.140625" style="5" customWidth="1"/>
    <col min="14" max="14" width="9.140625" style="5" customWidth="1"/>
    <col min="15" max="15" width="12.42578125" style="5" customWidth="1"/>
    <col min="16" max="16384" width="9.140625" style="5"/>
  </cols>
  <sheetData>
    <row r="1" spans="1:14" ht="19.5" customHeight="1">
      <c r="A1" s="111" t="s">
        <v>0</v>
      </c>
      <c r="B1" s="111"/>
      <c r="C1" s="111"/>
      <c r="D1" s="111"/>
      <c r="E1" s="111"/>
      <c r="F1" s="111"/>
    </row>
    <row r="2" spans="1:14" ht="66.75" customHeight="1">
      <c r="A2" s="112" t="s">
        <v>265</v>
      </c>
      <c r="B2" s="112"/>
      <c r="C2" s="112"/>
      <c r="D2" s="112"/>
      <c r="E2" s="112"/>
      <c r="F2" s="112"/>
    </row>
    <row r="3" spans="1:14" ht="17.25">
      <c r="A3" s="108" t="s">
        <v>339</v>
      </c>
      <c r="B3" s="108"/>
      <c r="C3" s="108"/>
      <c r="D3" s="108"/>
      <c r="E3" s="108"/>
      <c r="F3" s="108"/>
      <c r="G3" s="104"/>
      <c r="H3" s="104"/>
    </row>
    <row r="4" spans="1:14" ht="52.5" customHeight="1">
      <c r="A4" s="168" t="s">
        <v>378</v>
      </c>
      <c r="B4" s="168"/>
      <c r="C4" s="168"/>
      <c r="D4" s="168"/>
      <c r="E4" s="168"/>
      <c r="F4" s="168"/>
      <c r="G4" s="104"/>
      <c r="H4" s="104"/>
      <c r="I4" s="81"/>
    </row>
    <row r="5" spans="1:14" ht="15.75" customHeight="1">
      <c r="A5" s="114" t="s">
        <v>340</v>
      </c>
      <c r="B5" s="114"/>
      <c r="C5" s="114"/>
      <c r="D5" s="114"/>
      <c r="E5" s="114"/>
      <c r="F5" s="114"/>
      <c r="G5" s="104"/>
      <c r="H5" s="104"/>
      <c r="I5" s="81"/>
    </row>
    <row r="6" spans="1:14" ht="18.75" customHeight="1">
      <c r="A6" s="114" t="s">
        <v>341</v>
      </c>
      <c r="B6" s="114"/>
      <c r="C6" s="114"/>
      <c r="D6" s="114"/>
      <c r="E6" s="114"/>
      <c r="F6" s="114"/>
      <c r="G6" s="104"/>
      <c r="H6" s="104"/>
    </row>
    <row r="7" spans="1:14" ht="18.75" customHeight="1">
      <c r="A7" s="114" t="s">
        <v>377</v>
      </c>
      <c r="B7" s="114"/>
      <c r="C7" s="114"/>
      <c r="D7" s="114"/>
      <c r="E7" s="114"/>
      <c r="F7" s="114"/>
      <c r="G7" s="104"/>
      <c r="H7" s="104"/>
    </row>
    <row r="8" spans="1:14" ht="17.25" customHeight="1">
      <c r="A8" s="108"/>
      <c r="B8" s="108"/>
      <c r="C8" s="108"/>
      <c r="D8" s="108"/>
      <c r="E8" s="108"/>
      <c r="F8" s="108"/>
      <c r="G8" s="104"/>
      <c r="H8" s="104"/>
    </row>
    <row r="9" spans="1:14" ht="15.75" customHeight="1">
      <c r="A9" s="115" t="s">
        <v>342</v>
      </c>
      <c r="B9" s="115"/>
      <c r="C9" s="115"/>
      <c r="D9" s="115"/>
      <c r="E9" s="115"/>
      <c r="F9" s="115"/>
      <c r="G9" s="104"/>
      <c r="H9" s="104"/>
    </row>
    <row r="10" spans="1:14" ht="41.25" customHeight="1">
      <c r="A10" s="50" t="s">
        <v>15</v>
      </c>
      <c r="B10" s="51" t="s">
        <v>264</v>
      </c>
      <c r="C10" s="51" t="s">
        <v>314</v>
      </c>
      <c r="D10" s="51" t="s">
        <v>16</v>
      </c>
      <c r="E10" s="51" t="s">
        <v>17</v>
      </c>
      <c r="F10" s="51" t="s">
        <v>18</v>
      </c>
      <c r="G10" s="105"/>
      <c r="H10" s="105"/>
      <c r="I10" s="105"/>
      <c r="J10" s="105"/>
      <c r="K10" s="105"/>
      <c r="L10" s="105"/>
      <c r="M10" s="104"/>
      <c r="N10" s="104"/>
    </row>
    <row r="11" spans="1:14" ht="42.75" customHeight="1">
      <c r="A11" s="82" t="s">
        <v>319</v>
      </c>
      <c r="B11" s="83">
        <v>9759</v>
      </c>
      <c r="C11" s="84">
        <v>2285.6999999999998</v>
      </c>
      <c r="D11" s="83">
        <v>9459</v>
      </c>
      <c r="E11" s="83">
        <f t="shared" ref="E11:E23" si="0">D11-B11</f>
        <v>-300</v>
      </c>
      <c r="F11" s="29" t="s">
        <v>323</v>
      </c>
      <c r="G11" s="105"/>
      <c r="H11" s="105"/>
      <c r="I11" s="105"/>
      <c r="J11" s="105"/>
      <c r="K11" s="105"/>
      <c r="L11" s="105"/>
      <c r="M11" s="104"/>
      <c r="N11" s="104"/>
    </row>
    <row r="12" spans="1:14" ht="60">
      <c r="A12" s="82" t="s">
        <v>320</v>
      </c>
      <c r="B12" s="85">
        <v>1277</v>
      </c>
      <c r="C12" s="84">
        <v>1177.4000000000001</v>
      </c>
      <c r="D12" s="83">
        <v>1577</v>
      </c>
      <c r="E12" s="83">
        <f t="shared" si="0"/>
        <v>300</v>
      </c>
      <c r="F12" s="29" t="s">
        <v>324</v>
      </c>
      <c r="G12" s="105"/>
      <c r="H12" s="105"/>
      <c r="I12" s="105"/>
      <c r="J12" s="105"/>
      <c r="K12" s="105"/>
      <c r="L12" s="105"/>
      <c r="M12" s="104"/>
      <c r="N12" s="104"/>
    </row>
    <row r="13" spans="1:14" ht="60">
      <c r="A13" s="82" t="s">
        <v>369</v>
      </c>
      <c r="B13" s="85">
        <v>19451</v>
      </c>
      <c r="C13" s="84">
        <v>5666.2</v>
      </c>
      <c r="D13" s="83">
        <v>24335.200000000001</v>
      </c>
      <c r="E13" s="83">
        <f t="shared" si="0"/>
        <v>4884.2000000000007</v>
      </c>
      <c r="F13" s="29" t="s">
        <v>370</v>
      </c>
      <c r="G13" s="105"/>
      <c r="H13" s="105"/>
      <c r="I13" s="105"/>
      <c r="J13" s="105"/>
      <c r="K13" s="105"/>
      <c r="L13" s="105"/>
      <c r="M13" s="104"/>
      <c r="N13" s="104"/>
    </row>
    <row r="14" spans="1:14" ht="39.75">
      <c r="A14" s="86" t="s">
        <v>313</v>
      </c>
      <c r="B14" s="87">
        <v>0</v>
      </c>
      <c r="C14" s="87">
        <v>140.4</v>
      </c>
      <c r="D14" s="87">
        <v>141</v>
      </c>
      <c r="E14" s="87">
        <f t="shared" si="0"/>
        <v>141</v>
      </c>
      <c r="F14" s="29" t="s">
        <v>325</v>
      </c>
      <c r="G14" s="105"/>
      <c r="H14" s="105"/>
      <c r="I14" s="105"/>
      <c r="J14" s="105"/>
      <c r="K14" s="105"/>
      <c r="L14" s="105"/>
      <c r="M14" s="104"/>
      <c r="N14" s="104"/>
    </row>
    <row r="15" spans="1:14" ht="39.75">
      <c r="A15" s="88" t="s">
        <v>23</v>
      </c>
      <c r="B15" s="87">
        <v>2108</v>
      </c>
      <c r="C15" s="87">
        <v>806.9</v>
      </c>
      <c r="D15" s="87">
        <v>2008</v>
      </c>
      <c r="E15" s="87">
        <f t="shared" si="0"/>
        <v>-100</v>
      </c>
      <c r="F15" s="29" t="s">
        <v>326</v>
      </c>
      <c r="G15" s="105"/>
      <c r="H15" s="105"/>
      <c r="I15" s="105"/>
      <c r="J15" s="105"/>
      <c r="K15" s="105"/>
      <c r="L15" s="105"/>
      <c r="M15" s="104"/>
      <c r="N15" s="104"/>
    </row>
    <row r="16" spans="1:14" ht="30">
      <c r="A16" s="88" t="s">
        <v>315</v>
      </c>
      <c r="B16" s="87">
        <v>3986.9</v>
      </c>
      <c r="C16" s="87">
        <v>1635.3</v>
      </c>
      <c r="D16" s="87">
        <v>3966.9</v>
      </c>
      <c r="E16" s="87">
        <f t="shared" si="0"/>
        <v>-20</v>
      </c>
      <c r="F16" s="29" t="s">
        <v>321</v>
      </c>
      <c r="G16" s="105"/>
      <c r="H16" s="105"/>
      <c r="I16" s="105"/>
      <c r="J16" s="105"/>
      <c r="K16" s="105"/>
      <c r="L16" s="105"/>
      <c r="M16" s="104"/>
      <c r="N16" s="104"/>
    </row>
    <row r="17" spans="1:14" ht="75">
      <c r="A17" s="88" t="s">
        <v>327</v>
      </c>
      <c r="B17" s="87">
        <v>18</v>
      </c>
      <c r="C17" s="87">
        <v>3.7</v>
      </c>
      <c r="D17" s="87">
        <v>12</v>
      </c>
      <c r="E17" s="87">
        <f t="shared" si="0"/>
        <v>-6</v>
      </c>
      <c r="F17" s="29" t="s">
        <v>328</v>
      </c>
      <c r="G17" s="105"/>
      <c r="H17" s="105"/>
      <c r="I17" s="105"/>
      <c r="J17" s="105"/>
      <c r="K17" s="105"/>
      <c r="L17" s="105"/>
      <c r="M17" s="104"/>
      <c r="N17" s="104"/>
    </row>
    <row r="18" spans="1:14" ht="90">
      <c r="A18" s="88" t="s">
        <v>322</v>
      </c>
      <c r="B18" s="87">
        <v>4</v>
      </c>
      <c r="C18" s="87">
        <v>0</v>
      </c>
      <c r="D18" s="87">
        <v>2</v>
      </c>
      <c r="E18" s="87">
        <f t="shared" si="0"/>
        <v>-2</v>
      </c>
      <c r="F18" s="29" t="s">
        <v>329</v>
      </c>
      <c r="G18" s="105"/>
      <c r="H18" s="105"/>
      <c r="I18" s="105"/>
      <c r="J18" s="105"/>
      <c r="K18" s="105"/>
      <c r="L18" s="105"/>
      <c r="M18" s="104"/>
      <c r="N18" s="104"/>
    </row>
    <row r="19" spans="1:14" ht="90">
      <c r="A19" s="88" t="s">
        <v>50</v>
      </c>
      <c r="B19" s="87">
        <v>350</v>
      </c>
      <c r="C19" s="87">
        <v>81.5</v>
      </c>
      <c r="D19" s="87">
        <v>344</v>
      </c>
      <c r="E19" s="87">
        <f t="shared" si="0"/>
        <v>-6</v>
      </c>
      <c r="F19" s="29" t="s">
        <v>330</v>
      </c>
      <c r="G19" s="105"/>
      <c r="H19" s="105"/>
      <c r="I19" s="105"/>
      <c r="J19" s="105"/>
      <c r="K19" s="105"/>
      <c r="L19" s="105"/>
      <c r="M19" s="104"/>
      <c r="N19" s="104"/>
    </row>
    <row r="20" spans="1:14" ht="75">
      <c r="A20" s="88" t="s">
        <v>221</v>
      </c>
      <c r="B20" s="87">
        <v>49</v>
      </c>
      <c r="C20" s="87">
        <v>0</v>
      </c>
      <c r="D20" s="87">
        <v>5</v>
      </c>
      <c r="E20" s="87">
        <f t="shared" si="0"/>
        <v>-44</v>
      </c>
      <c r="F20" s="29" t="s">
        <v>331</v>
      </c>
      <c r="G20" s="105"/>
      <c r="H20" s="105"/>
      <c r="I20" s="105"/>
      <c r="J20" s="105"/>
      <c r="K20" s="105"/>
      <c r="L20" s="105"/>
      <c r="M20" s="104"/>
      <c r="N20" s="104"/>
    </row>
    <row r="21" spans="1:14" ht="45">
      <c r="A21" s="88" t="s">
        <v>333</v>
      </c>
      <c r="B21" s="87">
        <v>4</v>
      </c>
      <c r="C21" s="87">
        <v>8.8000000000000007</v>
      </c>
      <c r="D21" s="87">
        <v>9</v>
      </c>
      <c r="E21" s="87">
        <f t="shared" si="0"/>
        <v>5</v>
      </c>
      <c r="F21" s="29" t="s">
        <v>316</v>
      </c>
      <c r="G21" s="105"/>
      <c r="H21" s="105"/>
      <c r="I21" s="105"/>
      <c r="J21" s="105"/>
      <c r="K21" s="105"/>
      <c r="L21" s="105"/>
      <c r="M21" s="104"/>
      <c r="N21" s="104"/>
    </row>
    <row r="22" spans="1:14" ht="30">
      <c r="A22" s="88" t="s">
        <v>317</v>
      </c>
      <c r="B22" s="87">
        <v>23</v>
      </c>
      <c r="C22" s="87">
        <v>0</v>
      </c>
      <c r="D22" s="87">
        <v>5</v>
      </c>
      <c r="E22" s="87">
        <f t="shared" si="0"/>
        <v>-18</v>
      </c>
      <c r="F22" s="29" t="s">
        <v>331</v>
      </c>
      <c r="G22" s="105"/>
      <c r="H22" s="105"/>
      <c r="I22" s="105"/>
      <c r="J22" s="105"/>
      <c r="K22" s="105"/>
      <c r="L22" s="105"/>
      <c r="M22" s="104"/>
      <c r="N22" s="104"/>
    </row>
    <row r="23" spans="1:14" ht="45">
      <c r="A23" s="88" t="s">
        <v>318</v>
      </c>
      <c r="B23" s="87">
        <v>20</v>
      </c>
      <c r="C23" s="87">
        <v>49.8</v>
      </c>
      <c r="D23" s="87">
        <v>50</v>
      </c>
      <c r="E23" s="87">
        <f t="shared" si="0"/>
        <v>30</v>
      </c>
      <c r="F23" s="29" t="s">
        <v>332</v>
      </c>
      <c r="G23" s="105"/>
      <c r="H23" s="105"/>
      <c r="I23" s="105"/>
      <c r="J23" s="105"/>
      <c r="K23" s="105"/>
      <c r="L23" s="105"/>
      <c r="M23" s="104"/>
      <c r="N23" s="104"/>
    </row>
    <row r="24" spans="1:14" ht="17.25">
      <c r="A24" s="94" t="s">
        <v>381</v>
      </c>
      <c r="B24" s="87"/>
      <c r="C24" s="87"/>
      <c r="D24" s="87"/>
      <c r="E24" s="95">
        <f>SUM(E11:E23)</f>
        <v>4864.2000000000007</v>
      </c>
      <c r="F24" s="29"/>
      <c r="G24" s="105"/>
      <c r="H24" s="105"/>
      <c r="I24" s="105"/>
      <c r="J24" s="105"/>
      <c r="K24" s="105"/>
      <c r="L24" s="105"/>
      <c r="M24" s="104"/>
      <c r="N24" s="104"/>
    </row>
    <row r="25" spans="1:14" ht="29.45" customHeight="1">
      <c r="A25" s="88" t="s">
        <v>382</v>
      </c>
      <c r="B25" s="87"/>
      <c r="C25" s="87"/>
      <c r="D25" s="87"/>
      <c r="E25" s="87">
        <v>20</v>
      </c>
      <c r="F25" s="29" t="s">
        <v>321</v>
      </c>
      <c r="G25" s="105"/>
      <c r="H25" s="105"/>
      <c r="I25" s="105"/>
      <c r="J25" s="105"/>
      <c r="K25" s="105"/>
      <c r="L25" s="105"/>
      <c r="M25" s="104"/>
      <c r="N25" s="104"/>
    </row>
    <row r="26" spans="1:14" ht="21.75" customHeight="1" thickBot="1">
      <c r="A26" s="93" t="s">
        <v>346</v>
      </c>
      <c r="B26" s="22"/>
      <c r="C26" s="22"/>
      <c r="D26" s="22"/>
      <c r="E26" s="89">
        <f>E24+E25</f>
        <v>4884.2000000000007</v>
      </c>
      <c r="F26" s="23"/>
      <c r="G26" s="105"/>
      <c r="H26" s="105"/>
      <c r="I26" s="105"/>
      <c r="J26" s="105"/>
      <c r="K26" s="105"/>
      <c r="L26" s="105"/>
      <c r="M26" s="104"/>
      <c r="N26" s="104"/>
    </row>
    <row r="27" spans="1:14" ht="15.75" customHeight="1">
      <c r="A27" s="90"/>
      <c r="B27" s="92"/>
      <c r="C27" s="92"/>
      <c r="D27" s="92"/>
      <c r="E27" s="91"/>
      <c r="F27" s="92"/>
      <c r="G27" s="105"/>
      <c r="H27" s="105"/>
      <c r="I27" s="105"/>
      <c r="J27" s="105"/>
      <c r="K27" s="105"/>
      <c r="L27" s="105"/>
      <c r="M27" s="104"/>
      <c r="N27" s="104"/>
    </row>
    <row r="28" spans="1:14" ht="76.900000000000006" customHeight="1">
      <c r="A28" s="167" t="s">
        <v>379</v>
      </c>
      <c r="B28" s="167"/>
      <c r="C28" s="167"/>
      <c r="D28" s="167"/>
      <c r="E28" s="167"/>
      <c r="F28" s="167"/>
      <c r="G28" s="105"/>
      <c r="H28" s="105"/>
      <c r="I28" s="105"/>
      <c r="J28" s="105"/>
      <c r="K28" s="105"/>
      <c r="L28" s="105"/>
      <c r="M28" s="104"/>
      <c r="N28" s="104"/>
    </row>
    <row r="29" spans="1:14" ht="20.45" customHeight="1">
      <c r="A29" s="166" t="s">
        <v>385</v>
      </c>
      <c r="B29" s="166"/>
      <c r="C29" s="166"/>
      <c r="D29" s="166"/>
      <c r="E29" s="166"/>
      <c r="F29" s="166"/>
      <c r="G29" s="105"/>
      <c r="H29" s="105"/>
      <c r="I29" s="105"/>
      <c r="J29" s="105"/>
      <c r="K29" s="105"/>
      <c r="L29" s="105"/>
      <c r="M29" s="104"/>
      <c r="N29" s="104"/>
    </row>
    <row r="30" spans="1:14" ht="34.5" customHeight="1">
      <c r="A30" s="166" t="s">
        <v>384</v>
      </c>
      <c r="B30" s="166"/>
      <c r="C30" s="166"/>
      <c r="D30" s="166"/>
      <c r="E30" s="166"/>
      <c r="F30" s="166"/>
      <c r="G30" s="105"/>
      <c r="H30" s="105"/>
      <c r="I30" s="105"/>
      <c r="J30" s="105"/>
      <c r="K30" s="105"/>
      <c r="L30" s="105"/>
      <c r="M30" s="104"/>
      <c r="N30" s="104"/>
    </row>
    <row r="31" spans="1:14" ht="11.25" customHeight="1">
      <c r="A31" s="106"/>
      <c r="B31" s="106"/>
      <c r="C31" s="106"/>
      <c r="D31" s="106"/>
      <c r="E31" s="106"/>
      <c r="F31" s="106"/>
      <c r="G31" s="105"/>
      <c r="H31" s="105"/>
      <c r="I31" s="105"/>
      <c r="J31" s="105"/>
      <c r="K31" s="105"/>
      <c r="L31" s="105"/>
      <c r="M31" s="104"/>
      <c r="N31" s="104"/>
    </row>
    <row r="32" spans="1:14" ht="69.75" customHeight="1">
      <c r="A32" s="176" t="s">
        <v>380</v>
      </c>
      <c r="B32" s="176"/>
      <c r="C32" s="176"/>
      <c r="D32" s="176"/>
      <c r="E32" s="176"/>
      <c r="F32" s="176"/>
      <c r="G32" s="105"/>
      <c r="H32" s="105"/>
      <c r="I32" s="105"/>
      <c r="J32" s="105"/>
      <c r="K32" s="105"/>
      <c r="L32" s="105"/>
      <c r="M32" s="104"/>
      <c r="N32" s="104"/>
    </row>
    <row r="33" spans="1:8" ht="19.5" customHeight="1">
      <c r="A33" s="104"/>
      <c r="B33" s="104"/>
      <c r="C33" s="104"/>
      <c r="D33" s="104"/>
      <c r="E33" s="104"/>
      <c r="F33" s="104"/>
    </row>
    <row r="34" spans="1:8" ht="20.25" customHeight="1">
      <c r="A34" s="90"/>
      <c r="B34" s="92"/>
      <c r="C34" s="92"/>
      <c r="D34" s="92"/>
      <c r="E34" s="91"/>
      <c r="F34" s="92"/>
      <c r="G34" s="104"/>
      <c r="H34" s="104"/>
    </row>
    <row r="35" spans="1:8" ht="20.25" customHeight="1">
      <c r="A35" s="109" t="s">
        <v>266</v>
      </c>
      <c r="B35" s="109"/>
      <c r="C35" s="109"/>
      <c r="D35" s="109"/>
      <c r="E35" s="109"/>
      <c r="F35" s="109"/>
    </row>
    <row r="36" spans="1:8" ht="75.75" customHeight="1">
      <c r="A36" s="108" t="s">
        <v>371</v>
      </c>
      <c r="B36" s="108"/>
      <c r="C36" s="108"/>
      <c r="D36" s="108"/>
      <c r="E36" s="108"/>
      <c r="F36" s="108"/>
    </row>
    <row r="37" spans="1:8" ht="18.75" customHeight="1">
      <c r="A37" s="129" t="s">
        <v>87</v>
      </c>
      <c r="B37" s="129"/>
      <c r="C37" s="129"/>
      <c r="D37" s="129"/>
      <c r="E37" s="129"/>
      <c r="F37" s="129"/>
    </row>
    <row r="38" spans="1:8" ht="18.75" customHeight="1">
      <c r="A38" s="171" t="s">
        <v>38</v>
      </c>
      <c r="B38" s="171"/>
      <c r="C38" s="171"/>
      <c r="D38" s="171"/>
      <c r="E38" s="171"/>
      <c r="F38" s="171"/>
    </row>
    <row r="39" spans="1:8" ht="51" customHeight="1">
      <c r="A39" s="128" t="s">
        <v>281</v>
      </c>
      <c r="B39" s="128"/>
      <c r="C39" s="128"/>
      <c r="D39" s="128"/>
      <c r="E39" s="128"/>
      <c r="F39" s="128"/>
    </row>
    <row r="40" spans="1:8" ht="72.75" customHeight="1">
      <c r="A40" s="128" t="s">
        <v>282</v>
      </c>
      <c r="B40" s="128"/>
      <c r="C40" s="128"/>
      <c r="D40" s="128"/>
      <c r="E40" s="128"/>
      <c r="F40" s="128"/>
    </row>
    <row r="41" spans="1:8" ht="25.5" customHeight="1">
      <c r="A41" s="171" t="s">
        <v>71</v>
      </c>
      <c r="B41" s="171"/>
      <c r="C41" s="171"/>
      <c r="D41" s="171"/>
      <c r="E41" s="171"/>
      <c r="F41" s="171"/>
    </row>
    <row r="42" spans="1:8" ht="36.75" customHeight="1">
      <c r="A42" s="128" t="s">
        <v>344</v>
      </c>
      <c r="B42" s="128"/>
      <c r="C42" s="128"/>
      <c r="D42" s="128"/>
      <c r="E42" s="128"/>
      <c r="F42" s="128"/>
    </row>
    <row r="43" spans="1:8" ht="22.5" customHeight="1">
      <c r="A43" s="169" t="s">
        <v>73</v>
      </c>
      <c r="B43" s="108"/>
      <c r="C43" s="108"/>
      <c r="D43" s="108"/>
      <c r="E43" s="108"/>
      <c r="F43" s="108"/>
    </row>
    <row r="44" spans="1:8" ht="49.5" customHeight="1">
      <c r="A44" s="170" t="s">
        <v>291</v>
      </c>
      <c r="B44" s="170"/>
      <c r="C44" s="170"/>
      <c r="D44" s="170"/>
      <c r="E44" s="170"/>
      <c r="F44" s="170"/>
    </row>
    <row r="45" spans="1:8" ht="21.75" customHeight="1">
      <c r="A45" s="110" t="s">
        <v>31</v>
      </c>
      <c r="B45" s="110"/>
      <c r="C45" s="110"/>
      <c r="D45" s="110"/>
      <c r="E45" s="110"/>
      <c r="F45" s="110"/>
    </row>
    <row r="46" spans="1:8" ht="21.75" customHeight="1">
      <c r="A46" s="169" t="s">
        <v>287</v>
      </c>
      <c r="B46" s="169"/>
      <c r="C46" s="169"/>
      <c r="D46" s="169"/>
      <c r="E46" s="169"/>
      <c r="F46" s="169"/>
    </row>
    <row r="47" spans="1:8" ht="99.75" customHeight="1">
      <c r="A47" s="108" t="s">
        <v>372</v>
      </c>
      <c r="B47" s="108"/>
      <c r="C47" s="108"/>
      <c r="D47" s="108"/>
      <c r="E47" s="108"/>
      <c r="F47" s="108"/>
    </row>
    <row r="48" spans="1:8" ht="37.5" customHeight="1">
      <c r="A48" s="108" t="s">
        <v>373</v>
      </c>
      <c r="B48" s="108"/>
      <c r="C48" s="108"/>
      <c r="D48" s="108"/>
      <c r="E48" s="108"/>
      <c r="F48" s="108"/>
    </row>
    <row r="49" spans="1:10" ht="50.25" customHeight="1">
      <c r="A49" s="108" t="s">
        <v>383</v>
      </c>
      <c r="B49" s="108"/>
      <c r="C49" s="108"/>
      <c r="D49" s="108"/>
      <c r="E49" s="108"/>
      <c r="F49" s="108"/>
    </row>
    <row r="50" spans="1:10" ht="50.25" customHeight="1">
      <c r="A50" s="169" t="s">
        <v>374</v>
      </c>
      <c r="B50" s="108"/>
      <c r="C50" s="108"/>
      <c r="D50" s="108"/>
      <c r="E50" s="108"/>
      <c r="F50" s="108"/>
    </row>
    <row r="51" spans="1:10" ht="22.5" customHeight="1">
      <c r="A51" s="169" t="s">
        <v>73</v>
      </c>
      <c r="B51" s="108"/>
      <c r="C51" s="108"/>
      <c r="D51" s="108"/>
      <c r="E51" s="108"/>
      <c r="F51" s="108"/>
    </row>
    <row r="52" spans="1:10" ht="104.25" customHeight="1">
      <c r="A52" s="170" t="s">
        <v>375</v>
      </c>
      <c r="B52" s="170"/>
      <c r="C52" s="170"/>
      <c r="D52" s="170"/>
      <c r="E52" s="170"/>
      <c r="F52" s="170"/>
    </row>
    <row r="53" spans="1:10" ht="33" customHeight="1">
      <c r="A53" s="108" t="s">
        <v>293</v>
      </c>
      <c r="B53" s="108"/>
      <c r="C53" s="108"/>
      <c r="D53" s="108"/>
      <c r="E53" s="108"/>
      <c r="F53" s="108"/>
    </row>
    <row r="54" spans="1:10" ht="24" customHeight="1">
      <c r="A54" s="169" t="s">
        <v>74</v>
      </c>
      <c r="B54" s="108"/>
      <c r="C54" s="108"/>
      <c r="D54" s="108"/>
      <c r="E54" s="108"/>
      <c r="F54" s="108"/>
    </row>
    <row r="55" spans="1:10" ht="33.75" customHeight="1">
      <c r="A55" s="170" t="s">
        <v>270</v>
      </c>
      <c r="B55" s="170"/>
      <c r="C55" s="170"/>
      <c r="D55" s="170"/>
      <c r="E55" s="170"/>
      <c r="F55" s="170"/>
    </row>
    <row r="56" spans="1:10" ht="33.75" customHeight="1">
      <c r="A56" s="169" t="s">
        <v>71</v>
      </c>
      <c r="B56" s="169"/>
      <c r="C56" s="169"/>
      <c r="D56" s="169"/>
      <c r="E56" s="169"/>
      <c r="F56" s="169"/>
    </row>
    <row r="57" spans="1:10" ht="65.25" customHeight="1">
      <c r="A57" s="108" t="s">
        <v>345</v>
      </c>
      <c r="B57" s="108"/>
      <c r="C57" s="108"/>
      <c r="D57" s="108"/>
      <c r="E57" s="108"/>
      <c r="F57" s="108"/>
    </row>
    <row r="58" spans="1:10" ht="54" customHeight="1">
      <c r="A58" s="108" t="s">
        <v>347</v>
      </c>
      <c r="B58" s="108"/>
      <c r="C58" s="108"/>
      <c r="D58" s="108"/>
      <c r="E58" s="108"/>
      <c r="F58" s="108"/>
    </row>
    <row r="59" spans="1:10" ht="23.25" customHeight="1">
      <c r="A59" s="169" t="s">
        <v>297</v>
      </c>
      <c r="B59" s="169"/>
      <c r="C59" s="169"/>
      <c r="D59" s="169"/>
      <c r="E59" s="169"/>
      <c r="F59" s="169"/>
    </row>
    <row r="60" spans="1:10" ht="57.75" customHeight="1">
      <c r="A60" s="108" t="s">
        <v>298</v>
      </c>
      <c r="B60" s="108"/>
      <c r="C60" s="108"/>
      <c r="D60" s="108"/>
      <c r="E60" s="108"/>
      <c r="F60" s="108"/>
    </row>
    <row r="61" spans="1:10" ht="12.75" customHeight="1">
      <c r="A61" s="100"/>
      <c r="B61" s="100"/>
      <c r="C61" s="100"/>
      <c r="D61" s="100"/>
      <c r="E61" s="100"/>
      <c r="F61" s="10" t="s">
        <v>7</v>
      </c>
      <c r="I61" s="80"/>
    </row>
    <row r="62" spans="1:10" s="19" customFormat="1" ht="24" customHeight="1">
      <c r="A62" s="99" t="s">
        <v>1</v>
      </c>
      <c r="B62" s="122" t="s">
        <v>2</v>
      </c>
      <c r="C62" s="122"/>
      <c r="D62" s="99" t="s">
        <v>3</v>
      </c>
      <c r="E62" s="99" t="s">
        <v>4</v>
      </c>
      <c r="F62" s="99" t="s">
        <v>5</v>
      </c>
      <c r="G62" s="5"/>
      <c r="H62" s="5"/>
      <c r="I62" s="5"/>
      <c r="J62" s="5"/>
    </row>
    <row r="63" spans="1:10" s="27" customFormat="1" ht="17.25" customHeight="1">
      <c r="A63" s="172" t="s">
        <v>30</v>
      </c>
      <c r="B63" s="96" t="s">
        <v>288</v>
      </c>
      <c r="C63" s="97"/>
      <c r="D63" s="36">
        <v>720</v>
      </c>
      <c r="E63" s="39">
        <v>107.6</v>
      </c>
      <c r="F63" s="35">
        <f t="shared" ref="F63:F79" si="1">SUM(D63:E63)</f>
        <v>827.6</v>
      </c>
      <c r="G63" s="5"/>
      <c r="H63" s="5"/>
      <c r="I63" s="5"/>
      <c r="J63" s="5"/>
    </row>
    <row r="64" spans="1:10" s="27" customFormat="1" ht="17.25" customHeight="1">
      <c r="A64" s="173"/>
      <c r="B64" s="96" t="s">
        <v>289</v>
      </c>
      <c r="C64" s="97"/>
      <c r="D64" s="36">
        <v>7663.2</v>
      </c>
      <c r="E64" s="39">
        <v>19536.8</v>
      </c>
      <c r="F64" s="35">
        <f t="shared" si="1"/>
        <v>27200</v>
      </c>
      <c r="G64" s="5"/>
      <c r="H64" s="5"/>
      <c r="I64" s="5"/>
      <c r="J64" s="5"/>
    </row>
    <row r="65" spans="1:10" s="27" customFormat="1" ht="17.25" customHeight="1">
      <c r="A65" s="173"/>
      <c r="B65" s="96" t="s">
        <v>261</v>
      </c>
      <c r="C65" s="97"/>
      <c r="D65" s="36">
        <v>422.9</v>
      </c>
      <c r="E65" s="39">
        <v>100</v>
      </c>
      <c r="F65" s="35">
        <f t="shared" si="1"/>
        <v>522.9</v>
      </c>
      <c r="G65" s="5"/>
      <c r="H65" s="5"/>
      <c r="I65" s="5"/>
      <c r="J65" s="5"/>
    </row>
    <row r="66" spans="1:10" s="27" customFormat="1" ht="17.25" customHeight="1">
      <c r="A66" s="173"/>
      <c r="B66" s="96" t="s">
        <v>258</v>
      </c>
      <c r="C66" s="97"/>
      <c r="D66" s="36">
        <v>13260.2</v>
      </c>
      <c r="E66" s="39">
        <v>10000</v>
      </c>
      <c r="F66" s="35">
        <f t="shared" si="1"/>
        <v>23260.2</v>
      </c>
      <c r="G66" s="5"/>
      <c r="H66" s="5"/>
      <c r="I66" s="5"/>
      <c r="J66" s="5"/>
    </row>
    <row r="67" spans="1:10" s="27" customFormat="1" ht="17.25" customHeight="1">
      <c r="A67" s="173"/>
      <c r="B67" s="96" t="s">
        <v>294</v>
      </c>
      <c r="C67" s="97"/>
      <c r="D67" s="36">
        <v>9252.1</v>
      </c>
      <c r="E67" s="39">
        <v>-8092.2</v>
      </c>
      <c r="F67" s="35">
        <f t="shared" si="1"/>
        <v>1159.9000000000005</v>
      </c>
      <c r="G67" s="5"/>
      <c r="H67" s="5"/>
      <c r="I67" s="5"/>
      <c r="J67" s="5"/>
    </row>
    <row r="68" spans="1:10" s="27" customFormat="1" ht="17.25" customHeight="1">
      <c r="A68" s="173"/>
      <c r="B68" s="96" t="s">
        <v>295</v>
      </c>
      <c r="C68" s="97"/>
      <c r="D68" s="36">
        <v>1355.2</v>
      </c>
      <c r="E68" s="39">
        <v>-195.316</v>
      </c>
      <c r="F68" s="35">
        <f t="shared" si="1"/>
        <v>1159.884</v>
      </c>
      <c r="G68" s="5"/>
      <c r="H68" s="5"/>
      <c r="I68" s="5"/>
      <c r="J68" s="5"/>
    </row>
    <row r="69" spans="1:10" s="27" customFormat="1" ht="17.25" customHeight="1">
      <c r="A69" s="173"/>
      <c r="B69" s="96" t="s">
        <v>296</v>
      </c>
      <c r="C69" s="97"/>
      <c r="D69" s="36">
        <v>0</v>
      </c>
      <c r="E69" s="39">
        <v>2844.5129999999999</v>
      </c>
      <c r="F69" s="35">
        <f t="shared" si="1"/>
        <v>2844.5129999999999</v>
      </c>
      <c r="G69" s="5"/>
      <c r="H69" s="5"/>
      <c r="I69" s="5"/>
      <c r="J69" s="5"/>
    </row>
    <row r="70" spans="1:10" s="27" customFormat="1" ht="17.25" customHeight="1">
      <c r="A70" s="174"/>
      <c r="B70" s="96" t="s">
        <v>277</v>
      </c>
      <c r="C70" s="97"/>
      <c r="D70" s="36">
        <v>816.7</v>
      </c>
      <c r="E70" s="39">
        <v>2637.4</v>
      </c>
      <c r="F70" s="35">
        <f t="shared" si="1"/>
        <v>3454.1000000000004</v>
      </c>
      <c r="G70" s="5"/>
      <c r="H70" s="5"/>
      <c r="I70" s="5"/>
      <c r="J70" s="5"/>
    </row>
    <row r="71" spans="1:10" s="27" customFormat="1" ht="17.25" customHeight="1">
      <c r="A71" s="120" t="s">
        <v>8</v>
      </c>
      <c r="B71" s="96" t="s">
        <v>39</v>
      </c>
      <c r="C71" s="97"/>
      <c r="D71" s="36">
        <v>162348.5</v>
      </c>
      <c r="E71" s="39">
        <v>1986</v>
      </c>
      <c r="F71" s="35">
        <f t="shared" si="1"/>
        <v>164334.5</v>
      </c>
      <c r="G71" s="5"/>
      <c r="H71" s="5"/>
      <c r="I71" s="5"/>
      <c r="J71" s="5"/>
    </row>
    <row r="72" spans="1:10" s="27" customFormat="1" ht="17.25" customHeight="1">
      <c r="A72" s="121"/>
      <c r="B72" s="96" t="s">
        <v>247</v>
      </c>
      <c r="C72" s="97"/>
      <c r="D72" s="36">
        <v>119825.60000000001</v>
      </c>
      <c r="E72" s="39">
        <v>1500</v>
      </c>
      <c r="F72" s="35">
        <f t="shared" si="1"/>
        <v>121325.6</v>
      </c>
      <c r="G72" s="5"/>
      <c r="H72" s="5"/>
      <c r="I72" s="5"/>
      <c r="J72" s="5"/>
    </row>
    <row r="73" spans="1:10" s="27" customFormat="1" ht="17.25" customHeight="1">
      <c r="A73" s="121"/>
      <c r="B73" s="96" t="s">
        <v>249</v>
      </c>
      <c r="C73" s="97"/>
      <c r="D73" s="36">
        <v>51635.8</v>
      </c>
      <c r="E73" s="39">
        <v>2000</v>
      </c>
      <c r="F73" s="35">
        <f t="shared" si="1"/>
        <v>53635.8</v>
      </c>
      <c r="G73" s="5"/>
      <c r="H73" s="5"/>
      <c r="I73" s="5"/>
      <c r="J73" s="5"/>
    </row>
    <row r="74" spans="1:10" s="27" customFormat="1" ht="17.25" customHeight="1">
      <c r="A74" s="121"/>
      <c r="B74" s="96" t="s">
        <v>283</v>
      </c>
      <c r="C74" s="97"/>
      <c r="D74" s="36">
        <v>9178</v>
      </c>
      <c r="E74" s="39">
        <v>-2870</v>
      </c>
      <c r="F74" s="35">
        <f t="shared" si="1"/>
        <v>6308</v>
      </c>
      <c r="G74" s="5"/>
      <c r="H74" s="5"/>
      <c r="I74" s="5"/>
      <c r="J74" s="5"/>
    </row>
    <row r="75" spans="1:10" s="26" customFormat="1" ht="15" customHeight="1">
      <c r="A75" s="121"/>
      <c r="B75" s="118" t="s">
        <v>284</v>
      </c>
      <c r="C75" s="119"/>
      <c r="D75" s="33">
        <v>1550.1</v>
      </c>
      <c r="E75" s="34">
        <v>2.8</v>
      </c>
      <c r="F75" s="35">
        <f t="shared" si="1"/>
        <v>1552.8999999999999</v>
      </c>
      <c r="G75" s="5"/>
      <c r="H75" s="5"/>
      <c r="I75" s="5"/>
      <c r="J75" s="5"/>
    </row>
    <row r="76" spans="1:10" s="26" customFormat="1" ht="15" customHeight="1">
      <c r="A76" s="123"/>
      <c r="B76" s="118" t="s">
        <v>246</v>
      </c>
      <c r="C76" s="119"/>
      <c r="D76" s="33">
        <v>254298.8</v>
      </c>
      <c r="E76" s="34">
        <v>102.2</v>
      </c>
      <c r="F76" s="35">
        <f t="shared" si="1"/>
        <v>254401</v>
      </c>
      <c r="G76" s="5"/>
      <c r="H76" s="5"/>
      <c r="I76" s="5"/>
      <c r="J76" s="5"/>
    </row>
    <row r="77" spans="1:10" s="26" customFormat="1" ht="15" customHeight="1">
      <c r="A77" s="120" t="s">
        <v>14</v>
      </c>
      <c r="B77" s="102" t="s">
        <v>299</v>
      </c>
      <c r="C77" s="103"/>
      <c r="D77" s="33">
        <v>0</v>
      </c>
      <c r="E77" s="34">
        <v>29</v>
      </c>
      <c r="F77" s="35">
        <f t="shared" si="1"/>
        <v>29</v>
      </c>
      <c r="G77" s="5"/>
      <c r="H77" s="5"/>
      <c r="I77" s="5"/>
      <c r="J77" s="5"/>
    </row>
    <row r="78" spans="1:10" s="26" customFormat="1" ht="15" customHeight="1">
      <c r="A78" s="123"/>
      <c r="B78" s="102" t="s">
        <v>300</v>
      </c>
      <c r="C78" s="103"/>
      <c r="D78" s="33">
        <v>0</v>
      </c>
      <c r="E78" s="34">
        <v>40</v>
      </c>
      <c r="F78" s="35">
        <f t="shared" si="1"/>
        <v>40</v>
      </c>
      <c r="G78" s="5"/>
      <c r="H78" s="5"/>
      <c r="I78" s="5"/>
      <c r="J78" s="5"/>
    </row>
    <row r="79" spans="1:10" s="27" customFormat="1" ht="17.25" customHeight="1">
      <c r="A79" s="120" t="s">
        <v>25</v>
      </c>
      <c r="B79" s="96" t="s">
        <v>109</v>
      </c>
      <c r="C79" s="97"/>
      <c r="D79" s="36">
        <v>195.4</v>
      </c>
      <c r="E79" s="39">
        <v>-2.4</v>
      </c>
      <c r="F79" s="35">
        <f t="shared" si="1"/>
        <v>193</v>
      </c>
      <c r="G79" s="5"/>
      <c r="H79" s="5"/>
      <c r="I79" s="5"/>
      <c r="J79" s="5"/>
    </row>
    <row r="80" spans="1:10" s="27" customFormat="1" ht="17.25" customHeight="1">
      <c r="A80" s="121"/>
      <c r="B80" s="96" t="s">
        <v>98</v>
      </c>
      <c r="C80" s="97"/>
      <c r="D80" s="36">
        <v>37.799999999999997</v>
      </c>
      <c r="E80" s="39">
        <f>1.58382+0.13041</f>
        <v>1.7142299999999999</v>
      </c>
      <c r="F80" s="35">
        <f t="shared" ref="F80:F82" si="2">SUM(D80:E80)</f>
        <v>39.514229999999998</v>
      </c>
      <c r="G80" s="5"/>
      <c r="H80" s="5"/>
      <c r="I80" s="5"/>
      <c r="J80" s="5"/>
    </row>
    <row r="81" spans="1:10" s="26" customFormat="1" ht="15" customHeight="1">
      <c r="A81" s="121"/>
      <c r="B81" s="118" t="s">
        <v>52</v>
      </c>
      <c r="C81" s="119"/>
      <c r="D81" s="33">
        <v>7562.2</v>
      </c>
      <c r="E81" s="34">
        <f>314.564+0.05218+65.02242+26.082</f>
        <v>405.72060000000005</v>
      </c>
      <c r="F81" s="35">
        <f t="shared" si="2"/>
        <v>7967.9205999999995</v>
      </c>
      <c r="G81" s="5"/>
      <c r="H81" s="5"/>
      <c r="I81" s="5"/>
      <c r="J81" s="5"/>
    </row>
    <row r="82" spans="1:10" s="26" customFormat="1" ht="15" customHeight="1">
      <c r="A82" s="121"/>
      <c r="B82" s="118" t="s">
        <v>285</v>
      </c>
      <c r="C82" s="119"/>
      <c r="D82" s="33">
        <v>23587</v>
      </c>
      <c r="E82" s="34">
        <v>-160</v>
      </c>
      <c r="F82" s="35">
        <f t="shared" si="2"/>
        <v>23427</v>
      </c>
      <c r="G82" s="5"/>
      <c r="H82" s="5"/>
      <c r="I82" s="5"/>
      <c r="J82" s="5"/>
    </row>
    <row r="83" spans="1:10" s="26" customFormat="1" ht="15" customHeight="1">
      <c r="A83" s="121"/>
      <c r="B83" s="118" t="s">
        <v>286</v>
      </c>
      <c r="C83" s="119"/>
      <c r="D83" s="33">
        <v>736</v>
      </c>
      <c r="E83" s="34">
        <v>700</v>
      </c>
      <c r="F83" s="35">
        <f t="shared" ref="F83:F84" si="3">SUM(D83:E83)</f>
        <v>1436</v>
      </c>
      <c r="G83" s="5"/>
      <c r="H83" s="5"/>
      <c r="I83" s="5"/>
      <c r="J83" s="5"/>
    </row>
    <row r="84" spans="1:10" s="26" customFormat="1" ht="15" customHeight="1">
      <c r="A84" s="121"/>
      <c r="B84" s="118" t="s">
        <v>292</v>
      </c>
      <c r="C84" s="119"/>
      <c r="D84" s="33">
        <v>1082.8</v>
      </c>
      <c r="E84" s="34">
        <v>415</v>
      </c>
      <c r="F84" s="35">
        <f t="shared" si="3"/>
        <v>1497.8</v>
      </c>
      <c r="G84" s="5"/>
      <c r="H84" s="5"/>
      <c r="I84" s="5"/>
      <c r="J84" s="5"/>
    </row>
    <row r="85" spans="1:10" s="26" customFormat="1" ht="15" customHeight="1">
      <c r="A85" s="123"/>
      <c r="B85" s="118" t="s">
        <v>290</v>
      </c>
      <c r="C85" s="119"/>
      <c r="D85" s="33">
        <v>0.5</v>
      </c>
      <c r="E85" s="34">
        <v>240</v>
      </c>
      <c r="F85" s="35">
        <f t="shared" ref="F85" si="4">SUM(D85:E85)</f>
        <v>240.5</v>
      </c>
      <c r="G85" s="5"/>
      <c r="H85" s="5"/>
      <c r="I85" s="5"/>
      <c r="J85" s="5"/>
    </row>
    <row r="86" spans="1:10" ht="15.75">
      <c r="A86" s="120" t="s">
        <v>26</v>
      </c>
      <c r="B86" s="96" t="s">
        <v>255</v>
      </c>
      <c r="C86" s="97"/>
      <c r="D86" s="36">
        <v>99967.4</v>
      </c>
      <c r="E86" s="39">
        <v>19778.2</v>
      </c>
      <c r="F86" s="35">
        <f>SUM(D86:E86)</f>
        <v>119745.59999999999</v>
      </c>
    </row>
    <row r="87" spans="1:10" ht="15.75">
      <c r="A87" s="121"/>
      <c r="B87" s="96" t="s">
        <v>251</v>
      </c>
      <c r="C87" s="97"/>
      <c r="D87" s="36">
        <v>10669.4</v>
      </c>
      <c r="E87" s="39">
        <v>16100</v>
      </c>
      <c r="F87" s="35">
        <f>SUM(D87:E87)</f>
        <v>26769.4</v>
      </c>
    </row>
    <row r="88" spans="1:10" ht="15.75">
      <c r="A88" s="121"/>
      <c r="B88" s="96" t="s">
        <v>305</v>
      </c>
      <c r="C88" s="97"/>
      <c r="D88" s="36">
        <v>0</v>
      </c>
      <c r="E88" s="39">
        <v>16666.666669999999</v>
      </c>
      <c r="F88" s="35">
        <f>SUM(D88:E88)</f>
        <v>16666.666669999999</v>
      </c>
    </row>
    <row r="89" spans="1:10" ht="15.75">
      <c r="A89" s="123"/>
      <c r="B89" s="96" t="s">
        <v>271</v>
      </c>
      <c r="C89" s="97"/>
      <c r="D89" s="36">
        <v>0</v>
      </c>
      <c r="E89" s="39">
        <v>8333.3333299999995</v>
      </c>
      <c r="F89" s="35">
        <f>SUM(D89:E89)</f>
        <v>8333.3333299999995</v>
      </c>
    </row>
    <row r="90" spans="1:10" ht="15" customHeight="1">
      <c r="A90" s="7" t="s">
        <v>6</v>
      </c>
      <c r="B90" s="124"/>
      <c r="C90" s="124"/>
      <c r="D90" s="8"/>
      <c r="E90" s="9">
        <f>SUM(E63:E89)</f>
        <v>92207.031829999993</v>
      </c>
      <c r="F90" s="8"/>
    </row>
    <row r="91" spans="1:10" ht="9.75" customHeight="1">
      <c r="A91" s="2"/>
      <c r="B91" s="3"/>
      <c r="C91" s="3"/>
      <c r="D91" s="4"/>
      <c r="E91" s="1"/>
      <c r="F91" s="4"/>
    </row>
    <row r="92" spans="1:10" ht="36.75" customHeight="1">
      <c r="A92" s="177" t="s">
        <v>388</v>
      </c>
      <c r="B92" s="177"/>
      <c r="C92" s="177"/>
      <c r="D92" s="177"/>
      <c r="E92" s="177"/>
      <c r="F92" s="177"/>
    </row>
    <row r="93" spans="1:10" s="79" customFormat="1" ht="18" customHeight="1">
      <c r="A93" s="131" t="s">
        <v>89</v>
      </c>
      <c r="B93" s="131"/>
      <c r="C93" s="131"/>
      <c r="D93" s="131"/>
      <c r="E93" s="131"/>
      <c r="F93" s="131"/>
      <c r="G93" s="11"/>
      <c r="H93" s="11"/>
      <c r="I93" s="11"/>
      <c r="J93" s="11"/>
    </row>
    <row r="94" spans="1:10" ht="38.25" customHeight="1">
      <c r="A94" s="127" t="s">
        <v>312</v>
      </c>
      <c r="B94" s="127"/>
      <c r="C94" s="127"/>
      <c r="D94" s="127"/>
      <c r="E94" s="127"/>
      <c r="F94" s="127"/>
      <c r="G94" s="11"/>
      <c r="H94" s="11"/>
      <c r="I94" s="11"/>
      <c r="J94" s="11"/>
    </row>
    <row r="95" spans="1:10" ht="54" customHeight="1">
      <c r="A95" s="127" t="s">
        <v>343</v>
      </c>
      <c r="B95" s="127"/>
      <c r="C95" s="127"/>
      <c r="D95" s="127"/>
      <c r="E95" s="127"/>
      <c r="F95" s="127"/>
      <c r="G95" s="11"/>
      <c r="H95" s="11"/>
      <c r="I95" s="11"/>
      <c r="J95" s="11"/>
    </row>
    <row r="96" spans="1:10" ht="39" customHeight="1">
      <c r="A96" s="127" t="s">
        <v>376</v>
      </c>
      <c r="B96" s="127"/>
      <c r="C96" s="127"/>
      <c r="D96" s="127"/>
      <c r="E96" s="127"/>
      <c r="F96" s="127"/>
      <c r="G96" s="11"/>
      <c r="I96" s="11"/>
      <c r="J96" s="11"/>
    </row>
    <row r="97" spans="1:14" ht="21" customHeight="1">
      <c r="A97" s="131" t="s">
        <v>363</v>
      </c>
      <c r="B97" s="131"/>
      <c r="C97" s="131"/>
      <c r="D97" s="131"/>
      <c r="E97" s="131"/>
      <c r="F97" s="131"/>
      <c r="G97" s="11"/>
      <c r="I97" s="11"/>
      <c r="J97" s="11"/>
    </row>
    <row r="98" spans="1:14" ht="24" customHeight="1">
      <c r="A98" s="127" t="s">
        <v>364</v>
      </c>
      <c r="B98" s="127"/>
      <c r="C98" s="127"/>
      <c r="D98" s="127"/>
      <c r="E98" s="127"/>
      <c r="F98" s="127"/>
      <c r="G98" s="11"/>
      <c r="I98" s="11"/>
      <c r="J98" s="11"/>
    </row>
    <row r="99" spans="1:14" ht="27" customHeight="1">
      <c r="A99" s="131" t="s">
        <v>367</v>
      </c>
      <c r="B99" s="131"/>
      <c r="C99" s="131"/>
      <c r="D99" s="131"/>
      <c r="E99" s="131"/>
      <c r="F99" s="131"/>
      <c r="G99" s="11"/>
      <c r="I99" s="11"/>
      <c r="J99" s="11"/>
    </row>
    <row r="100" spans="1:14" ht="41.25" customHeight="1">
      <c r="A100" s="128" t="s">
        <v>368</v>
      </c>
      <c r="B100" s="128"/>
      <c r="C100" s="128"/>
      <c r="D100" s="128"/>
      <c r="E100" s="128"/>
      <c r="F100" s="128"/>
      <c r="G100" s="11"/>
      <c r="I100" s="11"/>
      <c r="J100" s="11"/>
    </row>
    <row r="101" spans="1:14" ht="40.5" customHeight="1">
      <c r="A101" s="14"/>
      <c r="B101" s="14"/>
      <c r="C101" s="14"/>
      <c r="D101" s="14"/>
      <c r="E101" s="15"/>
      <c r="F101" s="20" t="s">
        <v>21</v>
      </c>
    </row>
    <row r="102" spans="1:14" s="11" customFormat="1" ht="14.25" customHeight="1">
      <c r="A102" s="99" t="s">
        <v>1</v>
      </c>
      <c r="B102" s="122" t="s">
        <v>2</v>
      </c>
      <c r="C102" s="122"/>
      <c r="D102" s="99" t="s">
        <v>3</v>
      </c>
      <c r="E102" s="99" t="s">
        <v>4</v>
      </c>
      <c r="F102" s="99" t="s">
        <v>5</v>
      </c>
      <c r="M102" s="5"/>
      <c r="N102" s="5"/>
    </row>
    <row r="103" spans="1:14" s="49" customFormat="1" ht="28.5" customHeight="1">
      <c r="A103" s="120" t="s">
        <v>30</v>
      </c>
      <c r="B103" s="96" t="s">
        <v>309</v>
      </c>
      <c r="C103" s="97"/>
      <c r="D103" s="36">
        <v>1468</v>
      </c>
      <c r="E103" s="39">
        <f>50+150</f>
        <v>200</v>
      </c>
      <c r="F103" s="35">
        <f t="shared" ref="F103" si="5">SUM(D103:E103)</f>
        <v>1668</v>
      </c>
      <c r="G103" s="5"/>
      <c r="H103" s="11"/>
      <c r="I103" s="5"/>
      <c r="J103" s="5"/>
      <c r="M103" s="19"/>
      <c r="N103" s="19"/>
    </row>
    <row r="104" spans="1:14" ht="15.75">
      <c r="A104" s="121"/>
      <c r="B104" s="96" t="s">
        <v>310</v>
      </c>
      <c r="C104" s="97"/>
      <c r="D104" s="36">
        <v>31057</v>
      </c>
      <c r="E104" s="39">
        <f>50+1+8.1</f>
        <v>59.1</v>
      </c>
      <c r="F104" s="35">
        <f t="shared" ref="F104" si="6">SUM(D104:E104)</f>
        <v>31116.1</v>
      </c>
      <c r="H104" s="11"/>
    </row>
    <row r="105" spans="1:14" ht="15.75">
      <c r="A105" s="121"/>
      <c r="B105" s="96" t="s">
        <v>256</v>
      </c>
      <c r="C105" s="97"/>
      <c r="D105" s="36">
        <v>18189.3</v>
      </c>
      <c r="E105" s="39">
        <f>-14.8-158.8-100-1-150-8.1</f>
        <v>-432.70000000000005</v>
      </c>
      <c r="F105" s="35">
        <f t="shared" ref="F105:F142" si="7">SUM(D105:E105)</f>
        <v>17756.599999999999</v>
      </c>
      <c r="H105" s="11"/>
    </row>
    <row r="106" spans="1:14" ht="15.75">
      <c r="A106" s="121"/>
      <c r="B106" s="96" t="s">
        <v>301</v>
      </c>
      <c r="C106" s="97"/>
      <c r="D106" s="36">
        <v>275.5</v>
      </c>
      <c r="E106" s="39">
        <v>158.80000000000001</v>
      </c>
      <c r="F106" s="35">
        <f t="shared" si="7"/>
        <v>434.3</v>
      </c>
      <c r="H106" s="11"/>
    </row>
    <row r="107" spans="1:14" ht="15.75">
      <c r="A107" s="121"/>
      <c r="B107" s="96" t="s">
        <v>302</v>
      </c>
      <c r="C107" s="97"/>
      <c r="D107" s="36">
        <v>108.3</v>
      </c>
      <c r="E107" s="39">
        <v>-28.2</v>
      </c>
      <c r="F107" s="35">
        <f t="shared" si="7"/>
        <v>80.099999999999994</v>
      </c>
      <c r="H107" s="11"/>
    </row>
    <row r="108" spans="1:14" ht="15.75">
      <c r="A108" s="121"/>
      <c r="B108" s="96" t="s">
        <v>303</v>
      </c>
      <c r="C108" s="97"/>
      <c r="D108" s="36">
        <v>15823.8</v>
      </c>
      <c r="E108" s="39">
        <v>28.2</v>
      </c>
      <c r="F108" s="35">
        <f t="shared" si="7"/>
        <v>15852</v>
      </c>
      <c r="H108" s="11"/>
    </row>
    <row r="109" spans="1:14" ht="15.75">
      <c r="A109" s="121"/>
      <c r="B109" s="96" t="s">
        <v>261</v>
      </c>
      <c r="C109" s="97"/>
      <c r="D109" s="39">
        <f>F65</f>
        <v>522.9</v>
      </c>
      <c r="E109" s="39">
        <v>52</v>
      </c>
      <c r="F109" s="35">
        <f t="shared" si="7"/>
        <v>574.9</v>
      </c>
      <c r="H109" s="11"/>
    </row>
    <row r="110" spans="1:14" ht="15.75">
      <c r="A110" s="121"/>
      <c r="B110" s="96" t="s">
        <v>257</v>
      </c>
      <c r="C110" s="97"/>
      <c r="D110" s="36">
        <v>88.4</v>
      </c>
      <c r="E110" s="39">
        <v>14.8</v>
      </c>
      <c r="F110" s="35">
        <f t="shared" ref="F110" si="8">SUM(D110:E110)</f>
        <v>103.2</v>
      </c>
      <c r="H110" s="11"/>
    </row>
    <row r="111" spans="1:14" s="11" customFormat="1" ht="15.75">
      <c r="A111" s="121"/>
      <c r="B111" s="96" t="s">
        <v>263</v>
      </c>
      <c r="C111" s="97"/>
      <c r="D111" s="36">
        <v>783.7</v>
      </c>
      <c r="E111" s="39">
        <v>-119.2</v>
      </c>
      <c r="F111" s="35">
        <f t="shared" si="7"/>
        <v>664.5</v>
      </c>
      <c r="M111" s="5"/>
      <c r="N111" s="5"/>
    </row>
    <row r="112" spans="1:14" s="11" customFormat="1" ht="15.75">
      <c r="A112" s="121"/>
      <c r="B112" s="96" t="s">
        <v>273</v>
      </c>
      <c r="C112" s="97"/>
      <c r="D112" s="36">
        <v>0</v>
      </c>
      <c r="E112" s="39">
        <v>119.2</v>
      </c>
      <c r="F112" s="35">
        <f t="shared" si="7"/>
        <v>119.2</v>
      </c>
      <c r="M112" s="5"/>
      <c r="N112" s="5"/>
    </row>
    <row r="113" spans="1:14" s="11" customFormat="1" ht="15.75">
      <c r="A113" s="121"/>
      <c r="B113" s="96" t="s">
        <v>69</v>
      </c>
      <c r="C113" s="97"/>
      <c r="D113" s="36">
        <v>27786.7</v>
      </c>
      <c r="E113" s="39">
        <f>315.6+96.8+148.5</f>
        <v>560.90000000000009</v>
      </c>
      <c r="F113" s="35">
        <f t="shared" si="7"/>
        <v>28347.600000000002</v>
      </c>
      <c r="M113" s="5"/>
      <c r="N113" s="5"/>
    </row>
    <row r="114" spans="1:14" s="11" customFormat="1" ht="15.75">
      <c r="A114" s="121"/>
      <c r="B114" s="136" t="s">
        <v>278</v>
      </c>
      <c r="C114" s="175"/>
      <c r="D114" s="175"/>
      <c r="E114" s="175"/>
      <c r="F114" s="137"/>
      <c r="M114" s="5"/>
      <c r="N114" s="5"/>
    </row>
    <row r="115" spans="1:14" s="11" customFormat="1" ht="15.75">
      <c r="A115" s="121"/>
      <c r="B115" s="96" t="s">
        <v>277</v>
      </c>
      <c r="C115" s="97"/>
      <c r="D115" s="36">
        <v>816.7</v>
      </c>
      <c r="E115" s="39">
        <v>4183</v>
      </c>
      <c r="F115" s="35">
        <f t="shared" ref="F115" si="9">SUM(D115:E115)</f>
        <v>4999.7</v>
      </c>
      <c r="M115" s="5"/>
      <c r="N115" s="5"/>
    </row>
    <row r="116" spans="1:14" s="11" customFormat="1" ht="15.75">
      <c r="A116" s="121"/>
      <c r="B116" s="136" t="s">
        <v>279</v>
      </c>
      <c r="C116" s="175"/>
      <c r="D116" s="175"/>
      <c r="E116" s="175"/>
      <c r="F116" s="137"/>
      <c r="M116" s="5"/>
      <c r="N116" s="5"/>
    </row>
    <row r="117" spans="1:14" s="11" customFormat="1" ht="15.75">
      <c r="A117" s="123"/>
      <c r="B117" s="96" t="s">
        <v>277</v>
      </c>
      <c r="C117" s="97"/>
      <c r="D117" s="36">
        <v>816.7</v>
      </c>
      <c r="E117" s="39">
        <v>5846.4</v>
      </c>
      <c r="F117" s="35">
        <f t="shared" si="7"/>
        <v>6663.0999999999995</v>
      </c>
      <c r="M117" s="5"/>
      <c r="N117" s="5"/>
    </row>
    <row r="118" spans="1:14" s="11" customFormat="1" ht="15.75">
      <c r="A118" s="98" t="s">
        <v>111</v>
      </c>
      <c r="B118" s="69" t="s">
        <v>386</v>
      </c>
      <c r="C118" s="70"/>
      <c r="D118" s="36">
        <v>24.2</v>
      </c>
      <c r="E118" s="39">
        <v>73.599999999999994</v>
      </c>
      <c r="F118" s="35">
        <f t="shared" ref="F118:F122" si="10">SUM(D118:E118)</f>
        <v>97.8</v>
      </c>
      <c r="M118" s="5"/>
      <c r="N118" s="5"/>
    </row>
    <row r="119" spans="1:14" ht="15.75">
      <c r="A119" s="120" t="s">
        <v>34</v>
      </c>
      <c r="B119" s="69" t="s">
        <v>276</v>
      </c>
      <c r="C119" s="70"/>
      <c r="D119" s="36">
        <v>100</v>
      </c>
      <c r="E119" s="39">
        <v>-90</v>
      </c>
      <c r="F119" s="35">
        <f t="shared" si="10"/>
        <v>10</v>
      </c>
      <c r="G119" s="11"/>
      <c r="I119" s="11"/>
      <c r="J119" s="11"/>
      <c r="M119" s="11"/>
    </row>
    <row r="120" spans="1:14" ht="15.75">
      <c r="A120" s="121"/>
      <c r="B120" s="69" t="s">
        <v>267</v>
      </c>
      <c r="C120" s="70"/>
      <c r="D120" s="36">
        <v>450</v>
      </c>
      <c r="E120" s="39">
        <v>90</v>
      </c>
      <c r="F120" s="35">
        <f t="shared" si="10"/>
        <v>540</v>
      </c>
      <c r="G120" s="11"/>
      <c r="I120" s="11"/>
      <c r="J120" s="11"/>
      <c r="M120" s="11"/>
    </row>
    <row r="121" spans="1:14" ht="15.75">
      <c r="A121" s="121"/>
      <c r="B121" s="69" t="s">
        <v>337</v>
      </c>
      <c r="C121" s="70"/>
      <c r="D121" s="36">
        <v>700</v>
      </c>
      <c r="E121" s="39">
        <v>-200</v>
      </c>
      <c r="F121" s="35">
        <f t="shared" si="10"/>
        <v>500</v>
      </c>
      <c r="G121" s="11"/>
      <c r="I121" s="11"/>
      <c r="J121" s="11"/>
      <c r="M121" s="11"/>
    </row>
    <row r="122" spans="1:14" ht="15.75">
      <c r="A122" s="121"/>
      <c r="B122" s="69" t="s">
        <v>338</v>
      </c>
      <c r="C122" s="70"/>
      <c r="D122" s="36">
        <v>434.8</v>
      </c>
      <c r="E122" s="39">
        <v>200</v>
      </c>
      <c r="F122" s="35">
        <f t="shared" si="10"/>
        <v>634.79999999999995</v>
      </c>
      <c r="G122" s="11"/>
      <c r="I122" s="11"/>
      <c r="J122" s="11"/>
      <c r="M122" s="11"/>
    </row>
    <row r="123" spans="1:14" ht="15.75">
      <c r="A123" s="123"/>
      <c r="B123" s="69" t="s">
        <v>366</v>
      </c>
      <c r="C123" s="70"/>
      <c r="D123" s="36">
        <v>0</v>
      </c>
      <c r="E123" s="39">
        <f>2200+4884.2</f>
        <v>7084.2</v>
      </c>
      <c r="F123" s="35">
        <f t="shared" si="7"/>
        <v>7084.2</v>
      </c>
      <c r="G123" s="11"/>
      <c r="I123" s="11"/>
      <c r="J123" s="11"/>
      <c r="M123" s="11"/>
    </row>
    <row r="124" spans="1:14" ht="15.75">
      <c r="A124" s="120" t="s">
        <v>8</v>
      </c>
      <c r="B124" s="96" t="s">
        <v>348</v>
      </c>
      <c r="C124" s="97"/>
      <c r="D124" s="39">
        <v>10566.4</v>
      </c>
      <c r="E124" s="39">
        <v>156.19999999999999</v>
      </c>
      <c r="F124" s="40">
        <f t="shared" si="7"/>
        <v>10722.6</v>
      </c>
      <c r="G124" s="11"/>
      <c r="I124" s="11"/>
      <c r="J124" s="11"/>
      <c r="M124" s="11"/>
    </row>
    <row r="125" spans="1:14" s="11" customFormat="1" ht="15.75">
      <c r="A125" s="121"/>
      <c r="B125" s="96" t="s">
        <v>248</v>
      </c>
      <c r="C125" s="97"/>
      <c r="D125" s="39">
        <v>8406.6</v>
      </c>
      <c r="E125" s="39">
        <f>-50-69-3</f>
        <v>-122</v>
      </c>
      <c r="F125" s="40">
        <f t="shared" ref="F125" si="11">SUM(D125:E125)</f>
        <v>8284.6</v>
      </c>
      <c r="G125" s="5"/>
      <c r="H125" s="5"/>
      <c r="I125" s="5"/>
      <c r="M125" s="5"/>
    </row>
    <row r="126" spans="1:14" s="11" customFormat="1" ht="15.75">
      <c r="A126" s="121"/>
      <c r="B126" s="96" t="s">
        <v>247</v>
      </c>
      <c r="C126" s="97"/>
      <c r="D126" s="39">
        <f>F72</f>
        <v>121325.6</v>
      </c>
      <c r="E126" s="39">
        <f>-156.2+69</f>
        <v>-87.199999999999989</v>
      </c>
      <c r="F126" s="40">
        <f t="shared" si="7"/>
        <v>121238.40000000001</v>
      </c>
      <c r="G126" s="5"/>
      <c r="H126" s="5"/>
      <c r="I126" s="5"/>
      <c r="M126" s="5"/>
    </row>
    <row r="127" spans="1:14" s="11" customFormat="1" ht="15.75">
      <c r="A127" s="121"/>
      <c r="B127" s="96" t="s">
        <v>262</v>
      </c>
      <c r="C127" s="97"/>
      <c r="D127" s="39">
        <v>122.7</v>
      </c>
      <c r="E127" s="39">
        <f>50+3</f>
        <v>53</v>
      </c>
      <c r="F127" s="40">
        <f t="shared" si="7"/>
        <v>175.7</v>
      </c>
      <c r="G127" s="5"/>
      <c r="H127" s="5"/>
      <c r="I127" s="5"/>
      <c r="M127" s="5"/>
    </row>
    <row r="128" spans="1:14" s="11" customFormat="1" ht="15.75">
      <c r="A128" s="121"/>
      <c r="B128" s="96" t="s">
        <v>349</v>
      </c>
      <c r="C128" s="97"/>
      <c r="D128" s="39">
        <v>9185.5</v>
      </c>
      <c r="E128" s="39">
        <v>-30</v>
      </c>
      <c r="F128" s="40">
        <f t="shared" si="7"/>
        <v>9155.5</v>
      </c>
      <c r="G128" s="5"/>
      <c r="H128" s="5"/>
      <c r="I128" s="5"/>
      <c r="J128" s="5"/>
      <c r="M128" s="5"/>
    </row>
    <row r="129" spans="1:13" s="11" customFormat="1" ht="15.75">
      <c r="A129" s="121"/>
      <c r="B129" s="96" t="s">
        <v>350</v>
      </c>
      <c r="C129" s="97"/>
      <c r="D129" s="39">
        <v>419</v>
      </c>
      <c r="E129" s="39">
        <v>30</v>
      </c>
      <c r="F129" s="40">
        <f t="shared" si="7"/>
        <v>449</v>
      </c>
      <c r="G129" s="5"/>
      <c r="H129" s="5"/>
      <c r="I129" s="5"/>
      <c r="J129" s="5"/>
      <c r="M129" s="5"/>
    </row>
    <row r="130" spans="1:13" s="11" customFormat="1" ht="15.75">
      <c r="A130" s="121"/>
      <c r="B130" s="96" t="s">
        <v>274</v>
      </c>
      <c r="C130" s="97"/>
      <c r="D130" s="39">
        <v>37345</v>
      </c>
      <c r="E130" s="39">
        <v>-2111</v>
      </c>
      <c r="F130" s="40">
        <f t="shared" si="7"/>
        <v>35234</v>
      </c>
      <c r="G130" s="5"/>
      <c r="H130" s="5"/>
      <c r="I130" s="5"/>
      <c r="J130" s="5"/>
      <c r="M130" s="5"/>
    </row>
    <row r="131" spans="1:13" s="11" customFormat="1" ht="15.75">
      <c r="A131" s="121"/>
      <c r="B131" s="96" t="s">
        <v>40</v>
      </c>
      <c r="C131" s="97"/>
      <c r="D131" s="39">
        <v>20386</v>
      </c>
      <c r="E131" s="39">
        <v>2111</v>
      </c>
      <c r="F131" s="40">
        <f t="shared" si="7"/>
        <v>22497</v>
      </c>
      <c r="G131" s="5"/>
      <c r="H131" s="5"/>
      <c r="I131" s="5"/>
      <c r="L131" s="5"/>
    </row>
    <row r="132" spans="1:13" s="11" customFormat="1" ht="15.75">
      <c r="A132" s="121"/>
      <c r="B132" s="96" t="s">
        <v>351</v>
      </c>
      <c r="C132" s="97"/>
      <c r="D132" s="39">
        <f>F76</f>
        <v>254401</v>
      </c>
      <c r="E132" s="39">
        <v>-0.9</v>
      </c>
      <c r="F132" s="40">
        <f t="shared" si="7"/>
        <v>254400.1</v>
      </c>
      <c r="G132" s="5"/>
      <c r="H132" s="5"/>
      <c r="I132" s="5"/>
      <c r="L132" s="5"/>
    </row>
    <row r="133" spans="1:13" s="11" customFormat="1" ht="15.75">
      <c r="A133" s="121"/>
      <c r="B133" s="96" t="s">
        <v>352</v>
      </c>
      <c r="C133" s="97"/>
      <c r="D133" s="39">
        <f>F75</f>
        <v>1552.8999999999999</v>
      </c>
      <c r="E133" s="39">
        <v>0.9</v>
      </c>
      <c r="F133" s="40">
        <f t="shared" si="7"/>
        <v>1553.8</v>
      </c>
      <c r="G133" s="5"/>
      <c r="H133" s="5"/>
      <c r="I133" s="5"/>
      <c r="L133" s="5"/>
    </row>
    <row r="134" spans="1:13" s="11" customFormat="1" ht="15.75">
      <c r="A134" s="121"/>
      <c r="B134" s="96" t="s">
        <v>353</v>
      </c>
      <c r="C134" s="97"/>
      <c r="D134" s="39">
        <v>26.2</v>
      </c>
      <c r="E134" s="39">
        <v>26.6</v>
      </c>
      <c r="F134" s="40">
        <f t="shared" si="7"/>
        <v>52.8</v>
      </c>
      <c r="G134" s="5"/>
      <c r="H134" s="5"/>
      <c r="I134" s="5"/>
      <c r="L134" s="5"/>
    </row>
    <row r="135" spans="1:13" s="11" customFormat="1" ht="15.75">
      <c r="A135" s="121"/>
      <c r="B135" s="96" t="s">
        <v>354</v>
      </c>
      <c r="C135" s="97"/>
      <c r="D135" s="39">
        <v>421.8</v>
      </c>
      <c r="E135" s="39">
        <v>226.7</v>
      </c>
      <c r="F135" s="40">
        <f t="shared" si="7"/>
        <v>648.5</v>
      </c>
      <c r="G135" s="5"/>
      <c r="H135" s="5"/>
      <c r="I135" s="5"/>
      <c r="L135" s="5"/>
    </row>
    <row r="136" spans="1:13" s="11" customFormat="1" ht="15.75">
      <c r="A136" s="121"/>
      <c r="B136" s="96" t="s">
        <v>355</v>
      </c>
      <c r="C136" s="97"/>
      <c r="D136" s="39">
        <v>377</v>
      </c>
      <c r="E136" s="39">
        <v>-168.7</v>
      </c>
      <c r="F136" s="40">
        <f t="shared" si="7"/>
        <v>208.3</v>
      </c>
      <c r="G136" s="5"/>
      <c r="H136" s="5"/>
      <c r="I136" s="5"/>
      <c r="L136" s="5"/>
    </row>
    <row r="137" spans="1:13" s="11" customFormat="1" ht="15.75">
      <c r="A137" s="121"/>
      <c r="B137" s="96" t="s">
        <v>356</v>
      </c>
      <c r="C137" s="97"/>
      <c r="D137" s="39">
        <v>76.599999999999994</v>
      </c>
      <c r="E137" s="39">
        <v>-31</v>
      </c>
      <c r="F137" s="40">
        <f t="shared" si="7"/>
        <v>45.599999999999994</v>
      </c>
      <c r="G137" s="5"/>
      <c r="H137" s="5"/>
      <c r="I137" s="5"/>
      <c r="L137" s="5"/>
    </row>
    <row r="138" spans="1:13" s="11" customFormat="1" ht="15.75">
      <c r="A138" s="121"/>
      <c r="B138" s="96" t="s">
        <v>357</v>
      </c>
      <c r="C138" s="97"/>
      <c r="D138" s="39">
        <v>193.9</v>
      </c>
      <c r="E138" s="39">
        <v>-53.6</v>
      </c>
      <c r="F138" s="40">
        <f t="shared" si="7"/>
        <v>140.30000000000001</v>
      </c>
      <c r="G138" s="5"/>
      <c r="H138" s="5"/>
      <c r="I138" s="5"/>
      <c r="L138" s="5"/>
    </row>
    <row r="139" spans="1:13" s="11" customFormat="1" ht="15.75">
      <c r="A139" s="121"/>
      <c r="B139" s="96" t="s">
        <v>358</v>
      </c>
      <c r="C139" s="97"/>
      <c r="D139" s="39">
        <v>493.2</v>
      </c>
      <c r="E139" s="39">
        <v>-493.2</v>
      </c>
      <c r="F139" s="40">
        <f t="shared" si="7"/>
        <v>0</v>
      </c>
      <c r="G139" s="5"/>
      <c r="H139" s="5"/>
      <c r="K139" s="5"/>
    </row>
    <row r="140" spans="1:13" s="11" customFormat="1" ht="15.75">
      <c r="A140" s="121"/>
      <c r="B140" s="96" t="s">
        <v>359</v>
      </c>
      <c r="C140" s="97"/>
      <c r="D140" s="39">
        <v>60</v>
      </c>
      <c r="E140" s="39">
        <v>27</v>
      </c>
      <c r="F140" s="40">
        <f t="shared" si="7"/>
        <v>87</v>
      </c>
      <c r="G140" s="5"/>
      <c r="H140" s="5"/>
      <c r="K140" s="5"/>
    </row>
    <row r="141" spans="1:13" s="11" customFormat="1" ht="15.75">
      <c r="A141" s="121"/>
      <c r="B141" s="96" t="s">
        <v>360</v>
      </c>
      <c r="C141" s="97"/>
      <c r="D141" s="39">
        <v>3185.1</v>
      </c>
      <c r="E141" s="39">
        <v>466.2</v>
      </c>
      <c r="F141" s="40">
        <f t="shared" si="7"/>
        <v>3651.2999999999997</v>
      </c>
      <c r="G141" s="5"/>
      <c r="H141" s="5"/>
      <c r="K141" s="5"/>
    </row>
    <row r="142" spans="1:13" s="11" customFormat="1" ht="15.75">
      <c r="A142" s="121"/>
      <c r="B142" s="96" t="s">
        <v>306</v>
      </c>
      <c r="C142" s="97"/>
      <c r="D142" s="39">
        <v>35.6</v>
      </c>
      <c r="E142" s="39">
        <v>-17.82</v>
      </c>
      <c r="F142" s="40">
        <f t="shared" si="7"/>
        <v>17.78</v>
      </c>
      <c r="G142" s="5"/>
      <c r="H142" s="5"/>
      <c r="K142" s="5"/>
    </row>
    <row r="143" spans="1:13" s="11" customFormat="1" ht="15.75">
      <c r="A143" s="123"/>
      <c r="B143" s="133" t="s">
        <v>307</v>
      </c>
      <c r="C143" s="134"/>
      <c r="D143" s="36">
        <v>845.4</v>
      </c>
      <c r="E143" s="39">
        <v>45.12</v>
      </c>
      <c r="F143" s="40">
        <f t="shared" ref="F143:F168" si="12">SUM(D143:E143)</f>
        <v>890.52</v>
      </c>
      <c r="G143" s="5"/>
      <c r="H143" s="5"/>
      <c r="I143" s="5"/>
      <c r="L143" s="5"/>
    </row>
    <row r="144" spans="1:13" ht="15.75">
      <c r="A144" s="135" t="s">
        <v>14</v>
      </c>
      <c r="B144" s="96" t="s">
        <v>272</v>
      </c>
      <c r="C144" s="97"/>
      <c r="D144" s="36">
        <v>108.7</v>
      </c>
      <c r="E144" s="39">
        <f>-73.6-15</f>
        <v>-88.6</v>
      </c>
      <c r="F144" s="35">
        <f t="shared" si="12"/>
        <v>20.100000000000009</v>
      </c>
    </row>
    <row r="145" spans="1:8" ht="15.75">
      <c r="A145" s="135"/>
      <c r="B145" s="96" t="s">
        <v>387</v>
      </c>
      <c r="C145" s="97"/>
      <c r="D145" s="36">
        <v>22272.6</v>
      </c>
      <c r="E145" s="39">
        <v>2</v>
      </c>
      <c r="F145" s="35">
        <f t="shared" si="12"/>
        <v>22274.6</v>
      </c>
    </row>
    <row r="146" spans="1:8" ht="15.75">
      <c r="A146" s="135"/>
      <c r="B146" s="96" t="s">
        <v>334</v>
      </c>
      <c r="C146" s="97"/>
      <c r="D146" s="36">
        <v>0</v>
      </c>
      <c r="E146" s="39">
        <f>15</f>
        <v>15</v>
      </c>
      <c r="F146" s="35">
        <f t="shared" si="12"/>
        <v>15</v>
      </c>
    </row>
    <row r="147" spans="1:8" ht="15.75">
      <c r="A147" s="135"/>
      <c r="B147" s="96" t="s">
        <v>268</v>
      </c>
      <c r="C147" s="97"/>
      <c r="D147" s="36">
        <v>2589.6999999999998</v>
      </c>
      <c r="E147" s="39">
        <f>-18.2-70</f>
        <v>-88.2</v>
      </c>
      <c r="F147" s="35">
        <f t="shared" si="12"/>
        <v>2501.5</v>
      </c>
    </row>
    <row r="148" spans="1:8" ht="15.75">
      <c r="A148" s="135"/>
      <c r="B148" s="96" t="s">
        <v>336</v>
      </c>
      <c r="C148" s="97"/>
      <c r="D148" s="36">
        <v>13529.6</v>
      </c>
      <c r="E148" s="39">
        <v>-30</v>
      </c>
      <c r="F148" s="35">
        <f t="shared" si="12"/>
        <v>13499.6</v>
      </c>
    </row>
    <row r="149" spans="1:8" ht="15.75">
      <c r="A149" s="135"/>
      <c r="B149" s="96" t="s">
        <v>269</v>
      </c>
      <c r="C149" s="97"/>
      <c r="D149" s="36">
        <v>40469.599999999999</v>
      </c>
      <c r="E149" s="39">
        <f>2+100</f>
        <v>102</v>
      </c>
      <c r="F149" s="35">
        <f t="shared" si="12"/>
        <v>40571.599999999999</v>
      </c>
    </row>
    <row r="150" spans="1:8" ht="15.75">
      <c r="A150" s="135"/>
      <c r="B150" s="133" t="s">
        <v>304</v>
      </c>
      <c r="C150" s="134"/>
      <c r="D150" s="36">
        <v>85.9</v>
      </c>
      <c r="E150" s="39">
        <v>7.9</v>
      </c>
      <c r="F150" s="35">
        <f t="shared" si="12"/>
        <v>93.800000000000011</v>
      </c>
      <c r="H150" s="45"/>
    </row>
    <row r="151" spans="1:8" ht="15.75">
      <c r="A151" s="135"/>
      <c r="B151" s="133" t="s">
        <v>260</v>
      </c>
      <c r="C151" s="134"/>
      <c r="D151" s="36">
        <v>9.1</v>
      </c>
      <c r="E151" s="39">
        <v>6.3</v>
      </c>
      <c r="F151" s="35">
        <f t="shared" si="12"/>
        <v>15.399999999999999</v>
      </c>
      <c r="H151" s="58"/>
    </row>
    <row r="152" spans="1:8" ht="15.75">
      <c r="A152" s="135"/>
      <c r="B152" s="133" t="s">
        <v>308</v>
      </c>
      <c r="C152" s="134"/>
      <c r="D152" s="36">
        <v>119</v>
      </c>
      <c r="E152" s="39">
        <v>-27.3</v>
      </c>
      <c r="F152" s="35">
        <f t="shared" si="12"/>
        <v>91.7</v>
      </c>
    </row>
    <row r="153" spans="1:8" ht="15.75">
      <c r="A153" s="120" t="s">
        <v>25</v>
      </c>
      <c r="B153" s="96" t="s">
        <v>365</v>
      </c>
      <c r="C153" s="97"/>
      <c r="D153" s="36">
        <v>13.8</v>
      </c>
      <c r="E153" s="39">
        <v>686.10599999999999</v>
      </c>
      <c r="F153" s="35">
        <f t="shared" si="12"/>
        <v>699.90599999999995</v>
      </c>
    </row>
    <row r="154" spans="1:8" ht="15.75">
      <c r="A154" s="121"/>
      <c r="B154" s="96" t="s">
        <v>98</v>
      </c>
      <c r="C154" s="97"/>
      <c r="D154" s="39">
        <f>F80</f>
        <v>39.514229999999998</v>
      </c>
      <c r="E154" s="39">
        <v>-0.13039999999999999</v>
      </c>
      <c r="F154" s="35">
        <f t="shared" si="12"/>
        <v>39.383829999999996</v>
      </c>
    </row>
    <row r="155" spans="1:8" ht="15.75">
      <c r="A155" s="121"/>
      <c r="B155" s="118" t="s">
        <v>52</v>
      </c>
      <c r="C155" s="119"/>
      <c r="D155" s="34">
        <f>F81</f>
        <v>7967.9205999999995</v>
      </c>
      <c r="E155" s="34">
        <v>0.13039999999999999</v>
      </c>
      <c r="F155" s="35">
        <f t="shared" si="12"/>
        <v>7968.0509999999995</v>
      </c>
    </row>
    <row r="156" spans="1:8" ht="15.75">
      <c r="A156" s="121"/>
      <c r="B156" s="96" t="s">
        <v>361</v>
      </c>
      <c r="C156" s="97"/>
      <c r="D156" s="36">
        <v>574.5</v>
      </c>
      <c r="E156" s="39">
        <v>-233.4</v>
      </c>
      <c r="F156" s="35">
        <f t="shared" si="12"/>
        <v>341.1</v>
      </c>
    </row>
    <row r="157" spans="1:8" ht="15.75">
      <c r="A157" s="123"/>
      <c r="B157" s="96" t="s">
        <v>362</v>
      </c>
      <c r="C157" s="97"/>
      <c r="D157" s="36">
        <v>227.3</v>
      </c>
      <c r="E157" s="39">
        <v>233.4</v>
      </c>
      <c r="F157" s="35">
        <f t="shared" si="12"/>
        <v>460.70000000000005</v>
      </c>
    </row>
    <row r="158" spans="1:8" ht="15.75">
      <c r="A158" s="120" t="s">
        <v>36</v>
      </c>
      <c r="B158" s="133" t="s">
        <v>259</v>
      </c>
      <c r="C158" s="134"/>
      <c r="D158" s="36">
        <v>8024.8</v>
      </c>
      <c r="E158" s="39">
        <v>-52</v>
      </c>
      <c r="F158" s="35">
        <f t="shared" si="12"/>
        <v>7972.8</v>
      </c>
    </row>
    <row r="159" spans="1:8" ht="15.75">
      <c r="A159" s="123"/>
      <c r="B159" s="133" t="s">
        <v>311</v>
      </c>
      <c r="C159" s="134"/>
      <c r="D159" s="36">
        <v>1596.9</v>
      </c>
      <c r="E159" s="39">
        <f>379.5+69.5</f>
        <v>449</v>
      </c>
      <c r="F159" s="35">
        <f t="shared" si="12"/>
        <v>2045.9</v>
      </c>
    </row>
    <row r="160" spans="1:8" ht="15.75">
      <c r="A160" s="120" t="s">
        <v>26</v>
      </c>
      <c r="B160" s="133" t="s">
        <v>280</v>
      </c>
      <c r="C160" s="134"/>
      <c r="D160" s="36">
        <v>43251.3</v>
      </c>
      <c r="E160" s="39">
        <v>-5100</v>
      </c>
      <c r="F160" s="40">
        <f t="shared" si="12"/>
        <v>38151.300000000003</v>
      </c>
    </row>
    <row r="161" spans="1:7" ht="15.75">
      <c r="A161" s="121"/>
      <c r="B161" s="133" t="s">
        <v>335</v>
      </c>
      <c r="C161" s="134"/>
      <c r="D161" s="36">
        <v>96347.199999999997</v>
      </c>
      <c r="E161" s="39">
        <f>60+3600</f>
        <v>3660</v>
      </c>
      <c r="F161" s="40">
        <f t="shared" ref="F161" si="13">SUM(D161:E161)</f>
        <v>100007.2</v>
      </c>
    </row>
    <row r="162" spans="1:7" ht="15.75">
      <c r="A162" s="121"/>
      <c r="B162" s="133" t="s">
        <v>275</v>
      </c>
      <c r="C162" s="134"/>
      <c r="D162" s="36">
        <v>6117</v>
      </c>
      <c r="E162" s="39">
        <f>2000+2917.9+40-2917.9+1500</f>
        <v>3539.9999999999995</v>
      </c>
      <c r="F162" s="40">
        <f t="shared" si="12"/>
        <v>9657</v>
      </c>
    </row>
    <row r="163" spans="1:7" ht="15.75">
      <c r="A163" s="121"/>
      <c r="B163" s="96" t="s">
        <v>250</v>
      </c>
      <c r="C163" s="97"/>
      <c r="D163" s="36">
        <v>985</v>
      </c>
      <c r="E163" s="39">
        <v>930</v>
      </c>
      <c r="F163" s="40">
        <f t="shared" si="12"/>
        <v>1915</v>
      </c>
    </row>
    <row r="164" spans="1:7" ht="15.75">
      <c r="A164" s="121"/>
      <c r="B164" s="96" t="s">
        <v>251</v>
      </c>
      <c r="C164" s="97"/>
      <c r="D164" s="39">
        <f>F87</f>
        <v>26769.4</v>
      </c>
      <c r="E164" s="39">
        <f>-119.5-3000-1243.2</f>
        <v>-4362.7</v>
      </c>
      <c r="F164" s="40">
        <f t="shared" si="12"/>
        <v>22406.7</v>
      </c>
      <c r="G164" s="43"/>
    </row>
    <row r="165" spans="1:7" ht="15.75">
      <c r="A165" s="121"/>
      <c r="B165" s="96" t="s">
        <v>252</v>
      </c>
      <c r="C165" s="97"/>
      <c r="D165" s="36">
        <v>0</v>
      </c>
      <c r="E165" s="39">
        <v>770</v>
      </c>
      <c r="F165" s="40">
        <f t="shared" si="12"/>
        <v>770</v>
      </c>
      <c r="G165" s="43"/>
    </row>
    <row r="166" spans="1:7" ht="15.75">
      <c r="A166" s="121"/>
      <c r="B166" s="96" t="s">
        <v>253</v>
      </c>
      <c r="C166" s="97"/>
      <c r="D166" s="36">
        <v>0</v>
      </c>
      <c r="E166" s="39">
        <f>119.5+800+1243.2</f>
        <v>2162.6999999999998</v>
      </c>
      <c r="F166" s="40">
        <f t="shared" si="12"/>
        <v>2162.6999999999998</v>
      </c>
      <c r="G166" s="43"/>
    </row>
    <row r="167" spans="1:7" ht="15.75">
      <c r="A167" s="121"/>
      <c r="B167" s="96" t="s">
        <v>254</v>
      </c>
      <c r="C167" s="97"/>
      <c r="D167" s="36">
        <v>0</v>
      </c>
      <c r="E167" s="39">
        <v>500</v>
      </c>
      <c r="F167" s="40">
        <f t="shared" ref="F167" si="14">SUM(D167:E167)</f>
        <v>500</v>
      </c>
      <c r="G167" s="43"/>
    </row>
    <row r="168" spans="1:7" ht="15.75">
      <c r="A168" s="121"/>
      <c r="B168" s="96" t="s">
        <v>255</v>
      </c>
      <c r="C168" s="97"/>
      <c r="D168" s="36">
        <v>119745.60000000001</v>
      </c>
      <c r="E168" s="39">
        <v>-2200</v>
      </c>
      <c r="F168" s="40">
        <f t="shared" si="12"/>
        <v>117545.60000000001</v>
      </c>
      <c r="G168" s="43"/>
    </row>
    <row r="169" spans="1:7" ht="15.75">
      <c r="A169" s="121"/>
      <c r="B169" s="136" t="s">
        <v>278</v>
      </c>
      <c r="C169" s="175"/>
      <c r="D169" s="175"/>
      <c r="E169" s="175"/>
      <c r="F169" s="137"/>
      <c r="G169" s="43"/>
    </row>
    <row r="170" spans="1:7" ht="15.75">
      <c r="A170" s="121"/>
      <c r="B170" s="96" t="s">
        <v>255</v>
      </c>
      <c r="C170" s="97"/>
      <c r="D170" s="36">
        <v>60383.4</v>
      </c>
      <c r="E170" s="39">
        <f>-26605.1-4183</f>
        <v>-30788.1</v>
      </c>
      <c r="F170" s="40">
        <f t="shared" ref="F170:F171" si="15">SUM(D170:E170)</f>
        <v>29595.300000000003</v>
      </c>
    </row>
    <row r="171" spans="1:7" ht="15.75">
      <c r="A171" s="121"/>
      <c r="B171" s="96" t="s">
        <v>251</v>
      </c>
      <c r="C171" s="97"/>
      <c r="D171" s="36">
        <v>1500</v>
      </c>
      <c r="E171" s="39">
        <v>26605.1</v>
      </c>
      <c r="F171" s="40">
        <f t="shared" si="15"/>
        <v>28105.1</v>
      </c>
    </row>
    <row r="172" spans="1:7" ht="15.75">
      <c r="A172" s="121"/>
      <c r="B172" s="136" t="s">
        <v>279</v>
      </c>
      <c r="C172" s="175"/>
      <c r="D172" s="175"/>
      <c r="E172" s="175"/>
      <c r="F172" s="137"/>
    </row>
    <row r="173" spans="1:7" ht="15.75">
      <c r="A173" s="121"/>
      <c r="B173" s="96" t="s">
        <v>280</v>
      </c>
      <c r="C173" s="97"/>
      <c r="D173" s="36">
        <v>34717.9</v>
      </c>
      <c r="E173" s="39">
        <v>4471.5</v>
      </c>
      <c r="F173" s="40">
        <f t="shared" ref="F173:F174" si="16">SUM(D173:E173)</f>
        <v>39189.4</v>
      </c>
    </row>
    <row r="174" spans="1:7" ht="15.75">
      <c r="A174" s="123"/>
      <c r="B174" s="96" t="s">
        <v>255</v>
      </c>
      <c r="C174" s="97"/>
      <c r="D174" s="36">
        <v>97983.1</v>
      </c>
      <c r="E174" s="39">
        <f>-4471.5-5846.4</f>
        <v>-10317.9</v>
      </c>
      <c r="F174" s="40">
        <f t="shared" si="16"/>
        <v>87665.200000000012</v>
      </c>
    </row>
    <row r="175" spans="1:7" ht="15.75">
      <c r="A175" s="7" t="s">
        <v>6</v>
      </c>
      <c r="B175" s="124"/>
      <c r="C175" s="124"/>
      <c r="D175" s="8" t="s">
        <v>20</v>
      </c>
      <c r="E175" s="9">
        <f>SUM(E118:E168,E103:E113)</f>
        <v>8680.2060000000001</v>
      </c>
      <c r="F175" s="8"/>
    </row>
    <row r="176" spans="1:7" ht="15.75">
      <c r="A176" s="2"/>
      <c r="B176" s="3"/>
      <c r="C176" s="3"/>
      <c r="D176" s="4"/>
      <c r="E176" s="1"/>
      <c r="F176" s="4"/>
    </row>
    <row r="177" spans="1:12" ht="21" customHeight="1">
      <c r="A177" s="101"/>
      <c r="B177" s="21"/>
      <c r="C177" s="101"/>
      <c r="D177" s="101"/>
      <c r="E177" s="101"/>
      <c r="F177" s="24"/>
      <c r="L177" s="43"/>
    </row>
    <row r="178" spans="1:12" ht="14.25" customHeight="1">
      <c r="A178" s="164" t="s">
        <v>67</v>
      </c>
      <c r="B178" s="164"/>
      <c r="C178" s="164"/>
      <c r="D178" s="164"/>
      <c r="E178" s="165" t="s">
        <v>68</v>
      </c>
      <c r="F178" s="165"/>
    </row>
    <row r="179" spans="1:12" ht="14.25" customHeight="1">
      <c r="A179" s="2"/>
      <c r="B179" s="3"/>
      <c r="C179" s="3"/>
      <c r="D179" s="4"/>
      <c r="E179" s="1"/>
      <c r="F179" s="4"/>
    </row>
    <row r="180" spans="1:12" ht="14.25" customHeight="1">
      <c r="B180" s="16"/>
    </row>
    <row r="181" spans="1:12" ht="14.25" customHeight="1"/>
  </sheetData>
  <mergeCells count="87">
    <mergeCell ref="A178:D178"/>
    <mergeCell ref="E178:F178"/>
    <mergeCell ref="A92:F92"/>
    <mergeCell ref="B172:F172"/>
    <mergeCell ref="B175:C175"/>
    <mergeCell ref="A153:A157"/>
    <mergeCell ref="B155:C155"/>
    <mergeCell ref="A158:A159"/>
    <mergeCell ref="B158:C158"/>
    <mergeCell ref="B159:C159"/>
    <mergeCell ref="A160:A174"/>
    <mergeCell ref="B160:C160"/>
    <mergeCell ref="B161:C161"/>
    <mergeCell ref="B162:C162"/>
    <mergeCell ref="B169:F169"/>
    <mergeCell ref="A119:A123"/>
    <mergeCell ref="A124:A143"/>
    <mergeCell ref="B143:C143"/>
    <mergeCell ref="A144:A152"/>
    <mergeCell ref="B150:C150"/>
    <mergeCell ref="B151:C151"/>
    <mergeCell ref="B152:C152"/>
    <mergeCell ref="A103:A117"/>
    <mergeCell ref="B114:F114"/>
    <mergeCell ref="B116:F116"/>
    <mergeCell ref="A93:F93"/>
    <mergeCell ref="A94:F94"/>
    <mergeCell ref="A95:F95"/>
    <mergeCell ref="A96:F96"/>
    <mergeCell ref="A97:F97"/>
    <mergeCell ref="A98:F98"/>
    <mergeCell ref="A99:F99"/>
    <mergeCell ref="A100:F100"/>
    <mergeCell ref="B102:C102"/>
    <mergeCell ref="A86:A89"/>
    <mergeCell ref="B90:C90"/>
    <mergeCell ref="A77:A78"/>
    <mergeCell ref="A79:A85"/>
    <mergeCell ref="B81:C81"/>
    <mergeCell ref="B82:C82"/>
    <mergeCell ref="B83:C83"/>
    <mergeCell ref="B84:C84"/>
    <mergeCell ref="B85:C85"/>
    <mergeCell ref="A71:A76"/>
    <mergeCell ref="B75:C75"/>
    <mergeCell ref="B76:C76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B62:C62"/>
    <mergeCell ref="A63:A70"/>
    <mergeCell ref="A51:F51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39:F39"/>
    <mergeCell ref="A7:F7"/>
    <mergeCell ref="A8:F8"/>
    <mergeCell ref="A9:F9"/>
    <mergeCell ref="A28:F28"/>
    <mergeCell ref="A29:F29"/>
    <mergeCell ref="A30:F30"/>
    <mergeCell ref="A32:F32"/>
    <mergeCell ref="A35:F35"/>
    <mergeCell ref="A36:F36"/>
    <mergeCell ref="A37:F37"/>
    <mergeCell ref="A38:F38"/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4" fitToHeight="11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для сайта</vt:lpstr>
      <vt:lpstr>август!Область_печати</vt:lpstr>
      <vt:lpstr>'для сайта'!Область_печати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Alex</cp:lastModifiedBy>
  <cp:lastPrinted>2017-05-23T06:50:33Z</cp:lastPrinted>
  <dcterms:created xsi:type="dcterms:W3CDTF">2009-01-26T06:44:36Z</dcterms:created>
  <dcterms:modified xsi:type="dcterms:W3CDTF">2017-05-29T02:35:34Z</dcterms:modified>
</cp:coreProperties>
</file>