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18\Изменения июнь 2018 очередная сессия\Для КСП изм. в б-т (июнь 2018г.) - отправлено   06.2018г. в\"/>
    </mc:Choice>
  </mc:AlternateContent>
  <bookViews>
    <workbookView xWindow="-15" yWindow="1485" windowWidth="14400" windowHeight="11010" firstSheet="1" activeTab="1"/>
  </bookViews>
  <sheets>
    <sheet name="август" sheetId="18" state="hidden" r:id="rId1"/>
    <sheet name="июнь 2018" sheetId="28" r:id="rId2"/>
  </sheets>
  <definedNames>
    <definedName name="_xlnm.Print_Area" localSheetId="0">август!$A$1:$F$226</definedName>
    <definedName name="_xlnm.Print_Area" localSheetId="1">'июнь 2018'!$A$1:$F$86</definedName>
  </definedNames>
  <calcPr calcId="152511"/>
</workbook>
</file>

<file path=xl/calcChain.xml><?xml version="1.0" encoding="utf-8"?>
<calcChain xmlns="http://schemas.openxmlformats.org/spreadsheetml/2006/main">
  <c r="F45" i="28" l="1"/>
  <c r="F46" i="28"/>
  <c r="E65" i="28" l="1"/>
  <c r="E69" i="28"/>
  <c r="F69" i="28" s="1"/>
  <c r="C8" i="28" l="1"/>
  <c r="C7" i="28"/>
  <c r="F66" i="28" l="1"/>
  <c r="F65" i="28"/>
  <c r="B83" i="28" l="1"/>
  <c r="B78" i="28" l="1"/>
  <c r="B77" i="28"/>
  <c r="E14" i="28" l="1"/>
  <c r="E13" i="28"/>
  <c r="E52" i="28" l="1"/>
  <c r="E51" i="28"/>
  <c r="E50" i="28"/>
  <c r="F50" i="28" s="1"/>
  <c r="E49" i="28"/>
  <c r="F49" i="28" s="1"/>
  <c r="F48" i="28"/>
  <c r="F70" i="28" l="1"/>
  <c r="F44" i="28"/>
  <c r="F67" i="28" l="1"/>
  <c r="F62" i="28" l="1"/>
  <c r="F63" i="28"/>
  <c r="E28" i="28" l="1"/>
  <c r="B79" i="28" l="1"/>
  <c r="B76" i="28"/>
  <c r="E71" i="28" l="1"/>
  <c r="F55" i="28" l="1"/>
  <c r="F64" i="28" l="1"/>
  <c r="F47" i="28"/>
  <c r="F27" i="28" l="1"/>
  <c r="F54" i="28" l="1"/>
  <c r="F26" i="28"/>
  <c r="E15" i="28" l="1"/>
  <c r="F59" i="28"/>
  <c r="F57" i="28"/>
  <c r="C18" i="28" l="1"/>
  <c r="B84" i="28" l="1"/>
  <c r="F58" i="28" l="1"/>
  <c r="F76" i="28" l="1"/>
  <c r="G76" i="28" s="1"/>
  <c r="F68" i="28" l="1"/>
  <c r="F51" i="28" l="1"/>
  <c r="F60" i="28" l="1"/>
  <c r="F61" i="28"/>
  <c r="F52" i="28" l="1"/>
  <c r="F53" i="28" l="1"/>
  <c r="F56" i="28" l="1"/>
  <c r="E11" i="18" l="1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F47" i="18"/>
  <c r="F48" i="18"/>
  <c r="F49" i="18"/>
  <c r="F50" i="18"/>
  <c r="F51" i="18"/>
  <c r="F52" i="18"/>
  <c r="E53" i="18"/>
  <c r="F53" i="18" s="1"/>
  <c r="E54" i="18"/>
  <c r="F54" i="18" s="1"/>
  <c r="F55" i="18"/>
  <c r="F56" i="18"/>
  <c r="F57" i="18"/>
  <c r="F58" i="18"/>
  <c r="F59" i="18"/>
  <c r="F60" i="18"/>
  <c r="G61" i="18"/>
  <c r="E121" i="18"/>
  <c r="E122" i="18"/>
  <c r="F122" i="18" s="1"/>
  <c r="E123" i="18"/>
  <c r="F123" i="18" s="1"/>
  <c r="E124" i="18"/>
  <c r="F124" i="18" s="1"/>
  <c r="E125" i="18"/>
  <c r="F125" i="18" s="1"/>
  <c r="F126" i="18"/>
  <c r="F127" i="18"/>
  <c r="F128" i="18"/>
  <c r="F129" i="18"/>
  <c r="F130" i="18"/>
  <c r="E131" i="18"/>
  <c r="F131" i="18" s="1"/>
  <c r="F132" i="18"/>
  <c r="F133" i="18"/>
  <c r="F134" i="18"/>
  <c r="F135" i="18"/>
  <c r="F136" i="18"/>
  <c r="F137" i="18"/>
  <c r="E138" i="18"/>
  <c r="F138" i="18" s="1"/>
  <c r="E139" i="18"/>
  <c r="F139" i="18" s="1"/>
  <c r="F140" i="18"/>
  <c r="F141" i="18"/>
  <c r="F142" i="18"/>
  <c r="F143" i="18"/>
  <c r="E144" i="18"/>
  <c r="F144" i="18" s="1"/>
  <c r="F145" i="18"/>
  <c r="E146" i="18"/>
  <c r="F146" i="18" s="1"/>
  <c r="F147" i="18"/>
  <c r="F148" i="18"/>
  <c r="F149" i="18"/>
  <c r="F150" i="18"/>
  <c r="F151" i="18"/>
  <c r="F152" i="18"/>
  <c r="F153" i="18"/>
  <c r="E154" i="18"/>
  <c r="F154" i="18" s="1"/>
  <c r="F155" i="18"/>
  <c r="F156" i="18"/>
  <c r="E157" i="18"/>
  <c r="F157" i="18" s="1"/>
  <c r="F158" i="18"/>
  <c r="E159" i="18"/>
  <c r="F159" i="18" s="1"/>
  <c r="F160" i="18"/>
  <c r="E161" i="18"/>
  <c r="F161" i="18" s="1"/>
  <c r="F162" i="18"/>
  <c r="F163" i="18"/>
  <c r="E164" i="18"/>
  <c r="F164" i="18" s="1"/>
  <c r="F165" i="18"/>
  <c r="F166" i="18"/>
  <c r="F167" i="18"/>
  <c r="F168" i="18"/>
  <c r="E169" i="18"/>
  <c r="F169" i="18" s="1"/>
  <c r="F170" i="18"/>
  <c r="E171" i="18"/>
  <c r="F171" i="18" s="1"/>
  <c r="E172" i="18"/>
  <c r="F172" i="18" s="1"/>
  <c r="E173" i="18"/>
  <c r="F173" i="18" s="1"/>
  <c r="F174" i="18"/>
  <c r="E175" i="18"/>
  <c r="F175" i="18" s="1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G195" i="18"/>
  <c r="I195" i="18"/>
  <c r="B202" i="18"/>
  <c r="B224" i="18" s="1"/>
  <c r="G203" i="18"/>
  <c r="F205" i="18"/>
  <c r="F212" i="18"/>
  <c r="F121" i="18"/>
  <c r="E25" i="18" l="1"/>
  <c r="E195" i="18"/>
  <c r="H195" i="18" s="1"/>
  <c r="J195" i="18" s="1"/>
  <c r="E61" i="18"/>
  <c r="F201" i="18" s="1"/>
  <c r="F224" i="18" s="1"/>
  <c r="F225" i="18" s="1"/>
  <c r="F84" i="28"/>
  <c r="H80" i="28" s="1"/>
  <c r="H61" i="18" l="1"/>
  <c r="M224" i="18"/>
  <c r="H203" i="18"/>
</calcChain>
</file>

<file path=xl/sharedStrings.xml><?xml version="1.0" encoding="utf-8"?>
<sst xmlns="http://schemas.openxmlformats.org/spreadsheetml/2006/main" count="384" uniqueCount="313">
  <si>
    <t>ПОЯСНИТЕЛЬНАЯ ЗАПИСКА</t>
  </si>
  <si>
    <t>Наименование</t>
  </si>
  <si>
    <t>БК</t>
  </si>
  <si>
    <t xml:space="preserve">Было </t>
  </si>
  <si>
    <t>изменения</t>
  </si>
  <si>
    <t>Стало</t>
  </si>
  <si>
    <t>ИТОГО</t>
  </si>
  <si>
    <t>тыс.руб.</t>
  </si>
  <si>
    <t>Управление образования</t>
  </si>
  <si>
    <t>Итого</t>
  </si>
  <si>
    <t>Доходы</t>
  </si>
  <si>
    <t>Расходы</t>
  </si>
  <si>
    <t>Субсидии</t>
  </si>
  <si>
    <t>Субвенции</t>
  </si>
  <si>
    <t>Управление культуры</t>
  </si>
  <si>
    <t>Наименование доходов</t>
  </si>
  <si>
    <t>ожидаемое исполнение за год</t>
  </si>
  <si>
    <t>+,- к плану года</t>
  </si>
  <si>
    <t>План уточненный - основание</t>
  </si>
  <si>
    <t>Плата за выбросы загрязняющих веществ в атмосферный воздух стационарными объектами</t>
  </si>
  <si>
    <t xml:space="preserve">      </t>
  </si>
  <si>
    <t>тыс. руб</t>
  </si>
  <si>
    <t>Налоговые и неналоговые доходы</t>
  </si>
  <si>
    <t>Плата за размещение отходов производства и потребления</t>
  </si>
  <si>
    <t>Денежные взыскания (штрафы) за нарушение законодательства Российской Федерации об административных правонарушениях, предусмотренных статьей 20.25 Кодекса  Российской Федерации об административных правонарушениях</t>
  </si>
  <si>
    <t>УСЗН</t>
  </si>
  <si>
    <t>УЖКХ</t>
  </si>
  <si>
    <t>Субсидии, субвенции, межбюджетные трансферты</t>
  </si>
  <si>
    <t>Иные межбюджетные трансферты</t>
  </si>
  <si>
    <r>
      <rPr>
        <b/>
        <sz val="13"/>
        <rFont val="Times New Roman"/>
        <family val="1"/>
        <charset val="204"/>
      </rPr>
      <t>2.2.</t>
    </r>
    <r>
      <rPr>
        <sz val="13"/>
        <rFont val="Times New Roman"/>
        <family val="1"/>
        <charset val="204"/>
      </rPr>
      <t xml:space="preserve"> По ходатайствам бюджетных учреждений:</t>
    </r>
  </si>
  <si>
    <t>Администрация</t>
  </si>
  <si>
    <t>Увеличиваются ассигнования:</t>
  </si>
  <si>
    <t>Переносятся ассигнования с одного вида расходов на другой: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</si>
  <si>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</si>
  <si>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КУМИ</t>
  </si>
  <si>
    <t>Переносятся ассигнования с одной целевой статьи на другую:</t>
  </si>
  <si>
    <t>Финансовое управление</t>
  </si>
  <si>
    <r>
      <rPr>
        <u/>
        <sz val="13"/>
        <rFont val="Times New Roman"/>
        <family val="1"/>
        <charset val="204"/>
      </rPr>
      <t>Уменьшаются ассигнования:</t>
    </r>
    <r>
      <rPr>
        <sz val="13"/>
        <rFont val="Times New Roman"/>
        <family val="1"/>
        <charset val="204"/>
      </rPr>
      <t/>
    </r>
  </si>
  <si>
    <t>По Администрации:</t>
  </si>
  <si>
    <t>911 0702 051 00 71820 200</t>
  </si>
  <si>
    <t>913 0801 060 00 11400 600</t>
  </si>
  <si>
    <t>913 0804 060 00 14520 100</t>
  </si>
  <si>
    <t>913 0801 060 00 12410 600</t>
  </si>
  <si>
    <t>911 0702 051 00 11210 600</t>
  </si>
  <si>
    <t>900 0104 011 00 11020 100</t>
  </si>
  <si>
    <t>900 0104 011 00 11020 200</t>
  </si>
  <si>
    <t>План на 2016 год</t>
  </si>
  <si>
    <t>Государственная пошлина за выдачу и обмен паспорта гражданина Российской Федерации</t>
  </si>
  <si>
    <t>Государственная пошлина за гос.регестрацию прав,ограничений прав на недвижимое имущество и сделок сним</t>
  </si>
  <si>
    <t>Денежные взыскания (штрафы) 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</si>
  <si>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900 0102 011 00 11010 100</t>
  </si>
  <si>
    <t>915 1003 086 00 52200 300</t>
  </si>
  <si>
    <t>911 0709 051 00 17010 600</t>
  </si>
  <si>
    <t>913 0801 060 00 13420 600</t>
  </si>
  <si>
    <t>913 0702 051 00 11230 600</t>
  </si>
  <si>
    <t>919 0502 103 00 11200 800</t>
  </si>
  <si>
    <t>900 0501 044 00 11200 200</t>
  </si>
  <si>
    <t>900 0113 014 00 11400 600</t>
  </si>
  <si>
    <t>900 0901 083 00 14900 600</t>
  </si>
  <si>
    <t>915 1006 081 00 11400 300</t>
  </si>
  <si>
    <t>915 1006 081 00 11400 200</t>
  </si>
  <si>
    <t>900 0104 011 00 11020 800</t>
  </si>
  <si>
    <t>900 1006 015 00 15010 200</t>
  </si>
  <si>
    <t>900 1006 015 00 15010 300</t>
  </si>
  <si>
    <t>900 0113 130 00 11170 600</t>
  </si>
  <si>
    <t>919 0409 111 00 11120 600</t>
  </si>
  <si>
    <t>Начальник финансового управления г. Анжеро-Судженска-</t>
  </si>
  <si>
    <t>Е.Н. Зачиняева</t>
  </si>
  <si>
    <t>900 0501 043 00 S9602 400</t>
  </si>
  <si>
    <t>911 0702 051 00 71930 200</t>
  </si>
  <si>
    <t>По Управлению образования:</t>
  </si>
  <si>
    <t>855 0111 015 00  13070 800</t>
  </si>
  <si>
    <t>По УСЗН:</t>
  </si>
  <si>
    <t>913 0804 060 00 14040 100</t>
  </si>
  <si>
    <t>913 0804 060 00 14520 800</t>
  </si>
  <si>
    <t>919 0502 101 00 12300 400</t>
  </si>
  <si>
    <t>Единый сельскохозяйственный налог</t>
  </si>
  <si>
    <t>Плата за выбросы загрязняющих веществ в атмосферный воздух передвижными объектами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</si>
  <si>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</si>
  <si>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к проекту решения  «О внесении изменений в решение  Совета народных депутатов  Анжеро-Судженского городского округа от 24.12.2015  № 392 «О  бюджете  муниципального образования «Анжеро-Судженский городской округ» на 2016 год »</t>
  </si>
  <si>
    <t>По Администрации города:</t>
  </si>
  <si>
    <t xml:space="preserve"> - за счет дополнительно полученных доходов:</t>
  </si>
  <si>
    <t>900 0104 011 00 11030 100</t>
  </si>
  <si>
    <t>900 0113 015 00 94040 300</t>
  </si>
  <si>
    <t>Прочие безвозмездные поступления</t>
  </si>
  <si>
    <t>Уменьшаются ассигнования:</t>
  </si>
  <si>
    <t xml:space="preserve">Администрации города: </t>
  </si>
  <si>
    <t xml:space="preserve"> - за счет финансовой помощи:</t>
  </si>
  <si>
    <t>Администрация  почетные граждане 100%</t>
  </si>
  <si>
    <t>Техприсоединение теплотрассы Вост.района</t>
  </si>
  <si>
    <r>
      <rPr>
        <b/>
        <sz val="13"/>
        <rFont val="Times New Roman"/>
        <family val="1"/>
        <charset val="204"/>
      </rPr>
      <t>1</t>
    </r>
    <r>
      <rPr>
        <sz val="13"/>
        <rFont val="Times New Roman"/>
        <family val="1"/>
        <charset val="204"/>
      </rPr>
      <t>. Изменения по доходам вносятся:</t>
    </r>
  </si>
  <si>
    <r>
      <rPr>
        <b/>
        <sz val="13"/>
        <rFont val="Times New Roman"/>
        <family val="1"/>
        <charset val="204"/>
      </rPr>
      <t>1.2</t>
    </r>
    <r>
      <rPr>
        <sz val="13"/>
        <rFont val="Times New Roman"/>
        <family val="1"/>
        <charset val="204"/>
      </rPr>
      <t>. Вносятся изменения в план по доходам налоговых и  неналоговых платежей:</t>
    </r>
  </si>
  <si>
    <t>900 0309 031 00 11000 200</t>
  </si>
  <si>
    <t>919 0309 031 00 11000 600</t>
  </si>
  <si>
    <t>919 0502 103 00 13500 800</t>
  </si>
  <si>
    <t>900 1003 072 00 73221 300</t>
  </si>
  <si>
    <t>915 1003 086 00 52200 200</t>
  </si>
  <si>
    <t>919 0409 112 00 11110 600</t>
  </si>
  <si>
    <t>900 0309 031 00 13000 200</t>
  </si>
  <si>
    <t>919 0505 104 00 11040 200</t>
  </si>
  <si>
    <t>915 1002 085 00 70170 800</t>
  </si>
  <si>
    <t>915 1002 085 00 70170 200</t>
  </si>
  <si>
    <t>915 1003 086 00 70050 300</t>
  </si>
  <si>
    <t>911 1003 086 00 70050 600</t>
  </si>
  <si>
    <t>915 1003 086 00 80100 300</t>
  </si>
  <si>
    <t>915 1004 096 00 52700 300</t>
  </si>
  <si>
    <t>915 1004 086 00 53800 300</t>
  </si>
  <si>
    <t>915 0707 052 00 70490 100</t>
  </si>
  <si>
    <t xml:space="preserve"> - на ежемесячное обеспечение детей, страдающих онкологическими заболеваниями, денежной выплатой на 11,1т.р.</t>
  </si>
  <si>
    <t>КФКиС</t>
  </si>
  <si>
    <t>904 0709 051 00 15520 100</t>
  </si>
  <si>
    <t>904 0709 051 00 15520 200</t>
  </si>
  <si>
    <t>904 0709 051 00 15520 600</t>
  </si>
  <si>
    <t xml:space="preserve"> - на реализацию мер в области молодежной политики в сумме 33,8т.р. (зарплата молодежным трудовым отрядам);
 - на обновление компьюьерного оборудования аппарату УСЗН, в соответствии с письмом Департамента социальной защиты населения от 17.05.2016г. № 12-2726, на сумму 100,0 т.р.</t>
  </si>
  <si>
    <t>915 1006 084 00 70280 200</t>
  </si>
  <si>
    <t>915 1002 085 00 11050 200</t>
  </si>
  <si>
    <t>915 1002 085 00 11050 100</t>
  </si>
  <si>
    <t>900 0901 071 00 54920 600</t>
  </si>
  <si>
    <t>911 0701 083 00 R0271 200</t>
  </si>
  <si>
    <t>911 0701 051 00 11200 200</t>
  </si>
  <si>
    <t>911 0701 083 00 L0271 200</t>
  </si>
  <si>
    <t>По Администрации:
 - в связи с необходимостью оплаты жилищной субсидии работникам бюджетной сферы в сумме 62,5т.р.</t>
  </si>
  <si>
    <t xml:space="preserve">905 0113 020 00 14000 200 </t>
  </si>
  <si>
    <t xml:space="preserve">905 0113 020 00 16000 200 </t>
  </si>
  <si>
    <t>905 0412 020 00 12000 200</t>
  </si>
  <si>
    <t>905 0113 020 00 18000 800</t>
  </si>
  <si>
    <t>По УЖКХ:
 - в связи с поступление денежных средств из областого бюджета на строительство теплотрассы в Восточном жилом районе в сумме 43000,0 т.р.</t>
  </si>
  <si>
    <t>915 1003 086 00 80010 300</t>
  </si>
  <si>
    <t xml:space="preserve"> - на оплату жилья и коммунальных услуг отдельным категориям граждан на - 7428,0т.р.;
 - на выплату единовременного пособия беременной жене военнослужащего, проходящего военную службу по призыву в сумме - 100,0т.р.;
 - на меры соц.поддержки семей, имеющих детей (материнский капитал) в сумме - 1200,0т.р.</t>
  </si>
  <si>
    <t xml:space="preserve"> - за счет увеличения дотации из областного бюджета на выравнивание бюджетной обеспеченности на 24924,0т.р.:</t>
  </si>
  <si>
    <t xml:space="preserve"> - на денежные выплаты гражданам, имеющим звание "Почетный гражданин Анжеро-Судженского городского округа" (дополнительно на 1 чел.) в сумме - 64,9т.р.</t>
  </si>
  <si>
    <t xml:space="preserve"> - на доведение до 100% ФОТ Администрации города в сумме - 7447,0т.р.</t>
  </si>
  <si>
    <t xml:space="preserve"> - на доведение до 100% ФОТ ОООП в сумме - 1543,8т.р.</t>
  </si>
  <si>
    <t xml:space="preserve"> - на доведение до 100% ФОТ МФЦ (рассчитан по факту за 6 мес.2016г. + по начислению июня доведено до года + фот на 1 чел. на 6 мес, всего на 42 шт.ед.) в сумме - 4609,7т.р.</t>
  </si>
  <si>
    <t xml:space="preserve"> - на доведение до 100% ФОТ (аппарат) в сумме - 213,7т.р.</t>
  </si>
  <si>
    <t xml:space="preserve"> - на доведение до 100% ФОТ учреждений КФКиС в сумме - 1301,5т.р.</t>
  </si>
  <si>
    <t xml:space="preserve"> - на доведение до 100% ФОТ  в сумме - 1554,3т.р.</t>
  </si>
  <si>
    <t xml:space="preserve"> - на доведение до 100% ФОТ (аппарат) в сумме - 213,6т.р.</t>
  </si>
  <si>
    <t xml:space="preserve"> - на доведение до 100% ФОТ (аппарат) в сумме - 930,4т.р.</t>
  </si>
  <si>
    <t xml:space="preserve"> - на доведение до 100% ФОТ  УЖ в сумме - 2190,4т.р.</t>
  </si>
  <si>
    <t xml:space="preserve"> - на  приобретение компьютерного оборудования - 83,4т.р.</t>
  </si>
  <si>
    <t xml:space="preserve"> - на доведение до 100% ФОТ  АДС в сумме - 1589,0т.р., в том числе на ЕДДС - 195,8т.р., АДС - 1393,2т.р.</t>
  </si>
  <si>
    <t>911 0709 053 00 11040 100</t>
  </si>
  <si>
    <t xml:space="preserve"> - на доведение до 100% ФОТ (аппарат) в сумме - 670,6т.р.</t>
  </si>
  <si>
    <t>919 0505 102 00 11900 600</t>
  </si>
  <si>
    <t>919 0505 104 00 11040 100</t>
  </si>
  <si>
    <t>919 0505 116 00 11900 600</t>
  </si>
  <si>
    <t>904 1101 090 00 11010 600</t>
  </si>
  <si>
    <t>904 1105 090 00 11040 100</t>
  </si>
  <si>
    <t>900 0309 031 00 13000 100</t>
  </si>
  <si>
    <t xml:space="preserve"> - на доведение до 100% ФОТ ГО и ЧС в сумме - 849,0т.р.</t>
  </si>
  <si>
    <t>900 0113 033 00 11150 100</t>
  </si>
  <si>
    <t>905 0113 020 00 19000 100</t>
  </si>
  <si>
    <t>Дотации</t>
  </si>
  <si>
    <t>Доведение до 100% ФОТ Администрации</t>
  </si>
  <si>
    <t>Доведение до 100% ФОТ ГОиЧС</t>
  </si>
  <si>
    <t>Доведение до 100% ФОТ ОООП</t>
  </si>
  <si>
    <t>Доведение до 100% ФОТ КФКиС аппарат</t>
  </si>
  <si>
    <t xml:space="preserve">Доведение до 100% ФОТ учреждений КФКиС </t>
  </si>
  <si>
    <t>Доведение до 100% ФОТ Управлению культуры аппарат</t>
  </si>
  <si>
    <t xml:space="preserve">ФОТ учреждениям Управленя  культуры </t>
  </si>
  <si>
    <t>Доведение до 100% ФОТ КУМИ</t>
  </si>
  <si>
    <t>Доведение до 100% ФОТ Управлению образованияаппарат</t>
  </si>
  <si>
    <t>Доведение до 100% ФОТ УЖКХ</t>
  </si>
  <si>
    <t>Доведение до 100% ФОТ АДС</t>
  </si>
  <si>
    <t>ФОТ МФЦ (42 шт.ед.)</t>
  </si>
  <si>
    <t>Архив прочие</t>
  </si>
  <si>
    <t>УЖКХ компьютер</t>
  </si>
  <si>
    <t>Доведение до МРОТ ФОТ АХО</t>
  </si>
  <si>
    <t>900 0104 011 00 11030 200</t>
  </si>
  <si>
    <t xml:space="preserve">на трудоустройство несовершеннолетних подростков за счет поступившей финпомощи от ЗАО "Управляющая компания КЕМ-ОЙЛ" </t>
  </si>
  <si>
    <t xml:space="preserve"> - по муниципальной программе "Обеспечение доступным и комфортным жильем и коммунальными услугами" для погашения кредиторской задолженности за технологическое присоединение (эл-во) перед ООО КЭнК в Восточном районе в сумме 3000,0 т.р.; для погашения кредиторской задолженности по исполнительному листу КЭСК в сумме 45,0т.р.</t>
  </si>
  <si>
    <t>900 0501 044 00 11200 800</t>
  </si>
  <si>
    <t>900 1003 042 00 L0200 300</t>
  </si>
  <si>
    <t xml:space="preserve"> - от ЗАО "Управляющая компания КЕМ-ОЙЛ" для Управления образованя на трудоустройство несовершеннолетних подростков в период летних каникул в количестве 18 чел. (9 чел. МБОУ "ООШ №8" и 9 чел. МБОУ "СОШ №22") в сумме - 45,0т.р.:</t>
  </si>
  <si>
    <t xml:space="preserve"> - от продажи муниципальных земель в сумме 1500,0т.р. на погашение задолженности за технологическое присоединение  теплоснабжения в Восточном районе. </t>
  </si>
  <si>
    <t>911 0709 053 00 11520 200</t>
  </si>
  <si>
    <t>911 0709 053 00 11520 100</t>
  </si>
  <si>
    <t>911 0702 051 00 12220 200</t>
  </si>
  <si>
    <t>911 0709 053 00 11350 600</t>
  </si>
  <si>
    <t>911 0701 051 00 11200 100</t>
  </si>
  <si>
    <t>911 0701 051 00 11200 600</t>
  </si>
  <si>
    <t>911 0709 053 00 11520 600</t>
  </si>
  <si>
    <t>911 0702 051 00 71820 800</t>
  </si>
  <si>
    <t>По Управлению образования:
 - в связи с необходимостью оплаты пеней и госпошлин, задолженности по гсм в сумме 610,0 т.р.;
 - для оплаты за коммунальные услуги в сумме 535,0т.р.</t>
  </si>
  <si>
    <t>911 0702 051 00 11230 600</t>
  </si>
  <si>
    <t xml:space="preserve"> - по муниципальной программе  «Обеспечение общественного порядка, пожарной безопасности и защита от чрезвычайных ситуаций» на 2015-2018 гг.» для оплаты услуг спецсвязи, приобретения канцтоваров, гсм в сумме 21,5 т.р.;
 - для расчетов с БиО за уборку снега в сумме 100,0тыс.руб.;
 - по ГОиЧС для возмещения командировочных расходов на обучение в сумме - 30,0тыс.руб.</t>
  </si>
  <si>
    <t>900 0309 032 00 12700 200</t>
  </si>
  <si>
    <t>900 0309 032 00 13700 200</t>
  </si>
  <si>
    <t>900 0309 032 00 13700 300</t>
  </si>
  <si>
    <t>По КФКиС:
 - в связи с реорганизацией КФКиС в форме выделения из его состава нового юридического лица МБУ "Централизованная бухгалтерия комитета по физической культуре и спорту администрации Анжеро-Судженского городского округа" в сумме 391,4 т.р.;</t>
  </si>
  <si>
    <t>По УСЗН:
 - для оказания адресной помощи гражданам города по программе "Милосердие" в сумме 14,7 т.р.;</t>
  </si>
  <si>
    <t>905 0113 020 00 19000 200</t>
  </si>
  <si>
    <t>Источники финансирования дефицита бюджета</t>
  </si>
  <si>
    <t xml:space="preserve"> - за счет увеличения источников финансирования дефицита бюджета:</t>
  </si>
  <si>
    <t xml:space="preserve"> - на ежегодную денежную выплату лицам, награжденным нагрудным знаком "Почетный донор России" на 575,9т.р.;
 - на выплату гос.пособий лицам, не подлежащим обязательному социальному страхованию на случай временной нетрудоспособности в связми с материнством, и лицам, уволенным в связи с ликвидацией организаций в сумме - 300,0т.р.;</t>
  </si>
  <si>
    <t xml:space="preserve"> - на  обеспечение медицинской деятельности, связанной с донорством органов человека в целях трансплантации на в сумме - 720,0т.р.</t>
  </si>
  <si>
    <t>По Управлению образования:
 - на меры соц.поддержки многодетных семей (питание детей из многодетных семей) в сумме - 779,0 т.р.;
 - на реализацию мероприятий государственной прогрммы РФ "Доступная среда" на 2011-2020годы  (детский сад №3: замена пандуса, приобретение теневых навесов с поручнями, замена линолиума, оборудование для туалетных комнат для детей-инвалидов) в сумме - 815,7т.р.</t>
  </si>
  <si>
    <t>По КУМИ:
 - в связи с ликвидацией МП БСК "Одиссей" и необходимостью оплаты сложившейся задолженности (зарплата, коммунальные, прочие), так как КУМИ несет ответственность как учредитель при ликвидации учреждения, в сумме 900,0т.р.</t>
  </si>
  <si>
    <t>Переносятся ассигнования с одного ГРБС на другого:</t>
  </si>
  <si>
    <t xml:space="preserve"> - по муниципальной программе "Обеспечение доступным и комфортным жильем и коммунальными услугами", в связи с отсутствием необходимости и 100% финансированием доли софинансирования местного бюджета на приобретение жилья молодым семьям (4 семьи), ассигнования в сумме - 797,6тыс.руб. переносятнся на резервный фонд.</t>
  </si>
  <si>
    <t>По Администрации:
 - для оплаты за гсм, приобретение компьютера, ремонт МФУ, командировочные в сумме 100,0 т.р.;
 - для оплаты исполнительного листа ОАО "Кузбассэнергосбыт" в сумме - 26,8т.р.;
 - на командировочные расходы в сумме 100,0тыс.руб.;
 - для уплаты ежегодных взносов в Совет муниципальных образований в сумме - 97,2тыс.руб.;
 - по ГОиЧС для выплаты материального стимулирования добровольным пожарным в сумме 52,0тыс.руб.</t>
  </si>
  <si>
    <t>По Управлению образования:
 - для оплаты компенсации матерям до 3-х лет в сумме 1,0 т.р.;
 - в связи с увеличением МРОТ перераспределяются ассигнования на заработную плату в детских садах в сумме 374,3т.р.;
 - для оплаты пеней, штрафов по исполнительным листам ДД"Росток" в сумме 80,0т.р.;</t>
  </si>
  <si>
    <t>По управлению культуры:
 - для подготовки и проведения мероприятий, посвященных празднованию Дня шахтера, оплаты задолженности по исполнительным листам КомСАХ в сумме 18,8 т.р.</t>
  </si>
  <si>
    <t>По КУМИ:
 - в связи необходимостью оплаты труда по договорам ГПХ, оплаты за услуги  "Почта России", за приобретение канцтоваров на  сумму -  220,0 т.р.</t>
  </si>
  <si>
    <t>Факт на 01.08.2016</t>
  </si>
  <si>
    <t>530,0(по факту поступления на 01.08.16г)</t>
  </si>
  <si>
    <t>573,0 (по факту поступления на 01.08.16г,)</t>
  </si>
  <si>
    <t>120,0  (по факту поступления на 01.08.16г,)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</si>
  <si>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</si>
  <si>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398,0 (по факту поступления на 01.08.2016г)</t>
  </si>
  <si>
    <t>22,0(по факту поступления на 01.08.2016г)</t>
  </si>
  <si>
    <t>1512,0 (по факту поступления на 01.08.2016г)</t>
  </si>
  <si>
    <t xml:space="preserve">1500,0(письмо КУМИ от 09.08.2016г №580)             </t>
  </si>
  <si>
    <t>158,0 (по факту поступления на 01.08.2016г)</t>
  </si>
  <si>
    <t>Денежные взыскания(штрафы) за административные правонарушение в области налогов и сборов, предусмотренные Кодексом  РФ об административных правонарушениях</t>
  </si>
  <si>
    <t>12,0 (по факту поступления на 01.08.2016г)</t>
  </si>
  <si>
    <t>239,0 (по факту поступления на 01.08.2016г)</t>
  </si>
  <si>
    <t>81,0 (по факту поступления на 01.08.2016г)</t>
  </si>
  <si>
    <t>Денежные взыскания (штрафы)  за административные правонарушения в области государственного регулирования производства и оборота табачной продукции</t>
  </si>
  <si>
    <t>40,0 (по факту поступления на 01.08.2016г)</t>
  </si>
  <si>
    <t>4822,0 (по факту поступления на 01.08.2016г)</t>
  </si>
  <si>
    <t>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</si>
  <si>
    <t>10% согласно баланса финансово хозяйственной деятельности предприятий за 2015год</t>
  </si>
  <si>
    <t xml:space="preserve"> - на доведение до МРОТ ФОТ АХО в сумме - 228,4т.р.</t>
  </si>
  <si>
    <t xml:space="preserve"> - на ФОТ учреждений управления культуры в сумме - 1215,1т.р.</t>
  </si>
  <si>
    <t xml:space="preserve"> - на доступную среду для детей-инвалидов в составе субсидии "Развитие единого образовательного пространства, повышение качества образовательных результатов в рамках подпрограммы «Развитие дошкольного, общего образования и дополнительного образования детей»  (детский сад №3: замена пандуса, приобретение теневых навесов с поручнями, замена линолиума, оборудование для туалетных комнат для детей-инвалидов) на 816,0 т.р. ;</t>
  </si>
  <si>
    <t>По УЖКХ:
-  для оплаты кредиторской задолжености за электроэнергию, доставку песка, штрафа ГИБДД в сумме 3000,0 т.р.;
 - для бесперебойной работы отдела УЖКХ в опрерационных системах, на приобретение компьютеров в сумме 1,1 т.р.;</t>
  </si>
  <si>
    <t>По УСЗН:
 - в связи с увеличением кадастровой стоимости земли, на основаниии ходатайства МКУ "Реабилитационный центр для детей и подростков" для оплаты земельного налога в сумме 34,1 т.р.;
 - в связи с увеличением МРОТ с 1.07.2016г., для оплаты заработной платы молодежным отрядам в сумме - 1,2т.р.</t>
  </si>
  <si>
    <t xml:space="preserve"> - Архиву на погашение кредиторской задолженности за технологическое присоединение к электрическим сетям ОАО "Кузбассэнергосбыт", за проектные работы ООО "Электротехпроект", на возмещение коммунальных услуг ОАО "Анжеромаш", на обучение пожарно-техническому минимуму для руководителей в РППЦ "Тетраком" в сумме - 219,6т.р.</t>
  </si>
  <si>
    <t xml:space="preserve">Управлоению культуры: </t>
  </si>
  <si>
    <t xml:space="preserve"> - на ФОТ учреждений в сумме - 2497,1т.р.</t>
  </si>
  <si>
    <t>4.  Итог сбалансированности бюджета:</t>
  </si>
  <si>
    <r>
      <t>1.1.1.</t>
    </r>
    <r>
      <rPr>
        <b/>
        <u/>
        <sz val="13"/>
        <rFont val="Times New Roman"/>
        <family val="1"/>
        <charset val="204"/>
      </rPr>
      <t xml:space="preserve"> дотации  </t>
    </r>
    <r>
      <rPr>
        <sz val="13"/>
        <rFont val="Times New Roman"/>
        <family val="1"/>
        <charset val="204"/>
      </rPr>
      <t xml:space="preserve">увеличиваются на 24924,0 на тыс руб: </t>
    </r>
  </si>
  <si>
    <r>
      <t xml:space="preserve">1.1.2. </t>
    </r>
    <r>
      <rPr>
        <b/>
        <u/>
        <sz val="13"/>
        <rFont val="Times New Roman"/>
        <family val="1"/>
        <charset val="204"/>
      </rPr>
      <t>субсидии</t>
    </r>
    <r>
      <rPr>
        <sz val="13"/>
        <rFont val="Times New Roman"/>
        <family val="1"/>
        <charset val="204"/>
      </rPr>
      <t xml:space="preserve"> увеличиваются на  33,5 на тыс руб: </t>
    </r>
  </si>
  <si>
    <r>
      <t xml:space="preserve">1.1.3 </t>
    </r>
    <r>
      <rPr>
        <b/>
        <u/>
        <sz val="13"/>
        <rFont val="Times New Roman"/>
        <family val="1"/>
        <charset val="204"/>
      </rPr>
      <t>субвенции</t>
    </r>
    <r>
      <rPr>
        <sz val="13"/>
        <rFont val="Times New Roman"/>
        <family val="1"/>
        <charset val="204"/>
      </rPr>
      <t xml:space="preserve"> уменьшаются на 6962,1 тыс. руб.:  </t>
    </r>
  </si>
  <si>
    <r>
      <t xml:space="preserve">1.1.4 </t>
    </r>
    <r>
      <rPr>
        <b/>
        <u/>
        <sz val="13"/>
        <rFont val="Times New Roman"/>
        <family val="1"/>
        <charset val="204"/>
      </rPr>
      <t>иные межбюджетные трансферты</t>
    </r>
    <r>
      <rPr>
        <sz val="13"/>
        <rFont val="Times New Roman"/>
        <family val="1"/>
        <charset val="204"/>
      </rPr>
      <t xml:space="preserve"> увеличиваются на 720,0 тыс.рублей</t>
    </r>
  </si>
  <si>
    <r>
      <t>Денежные взыскания (штрафы) за нарушение законодательства о налогах и сборах, предусмотренные ст. 116, 118, 119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п. 1 и 2 ст. 120, ст.125, 126, 128, 129, 129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132, 133, 134, 135, 135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 xml:space="preserve">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Федерации </t>
    </r>
  </si>
  <si>
    <r>
      <rPr>
        <b/>
        <sz val="13"/>
        <rFont val="Times New Roman"/>
        <family val="1"/>
        <charset val="204"/>
      </rPr>
      <t>2.</t>
    </r>
    <r>
      <rPr>
        <sz val="13"/>
        <rFont val="Times New Roman"/>
        <family val="1"/>
        <charset val="204"/>
      </rPr>
      <t xml:space="preserve"> Изменения по расходам местного бюджета вносятся (приложения № 2, 3, 4): </t>
    </r>
  </si>
  <si>
    <r>
      <rPr>
        <b/>
        <sz val="13"/>
        <rFont val="Times New Roman"/>
        <family val="1"/>
        <charset val="204"/>
      </rPr>
      <t>2.1.</t>
    </r>
    <r>
      <rPr>
        <sz val="13"/>
        <rFont val="Times New Roman"/>
        <family val="1"/>
        <charset val="204"/>
      </rPr>
      <t xml:space="preserve">  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  </r>
  </si>
  <si>
    <r>
      <t>Переносятся ассигнования с одной БК на другую:</t>
    </r>
    <r>
      <rPr>
        <sz val="13"/>
        <rFont val="Times New Roman"/>
        <family val="1"/>
        <charset val="204"/>
      </rPr>
      <t xml:space="preserve">
По Управлению образования:
  - для софинансирования мероприятий государственной программы РФ "Доступная среда" на 2011-2020 годы, в соответствии с соглашением на создание в дошкольных образовательных организациях условий для инклюзивного образования детей-инвалидов, в том числе создание универсальной безбарьерной среды для беспрепятственного доступа для детей-инвалидов  в сумме 82,0 т.р.;</t>
    </r>
  </si>
  <si>
    <t>3. По источникам финансирования:
 В связи с поступлением дополнительных доходов увеличиваются источники финансирования дефицита бюджета по строке "Получение кредитов от кредитных организаций бюджетами городских округов в валюте Российской Федерации" на 2497,1 т.р. (или до 10 % от объема доходов местного бюджета на 2016 год без учета безвозмездных поступлений и дополнительного норматива отчислений от налога на доходы физических лиц, без учета снижения остатков средств на счетах по учету средств местного бюджета).</t>
  </si>
  <si>
    <r>
      <rPr>
        <b/>
        <sz val="13"/>
        <rFont val="Times New Roman"/>
        <family val="1"/>
        <charset val="204"/>
      </rPr>
      <t>1.3</t>
    </r>
    <r>
      <rPr>
        <sz val="13"/>
        <rFont val="Times New Roman"/>
        <family val="1"/>
        <charset val="204"/>
      </rPr>
      <t xml:space="preserve"> В связи с дополнительным поступлением доходов увеличиваются прочие безвозмездные поступления на сумму 65,0 тыс.рублей.:    в т.ч. финпомощь от ЗАО "Управляющая компания КЕМ-ОЙЛ" 45,0тыс.руб.; 20,0 тыс.руб. финпомощь от Н.К.Крушинского</t>
    </r>
  </si>
  <si>
    <t>ИТОГО доходов собственной базы:1500,0+65,0=1565,0 тыс. рублей</t>
  </si>
  <si>
    <t>Переносятся ассигнования с одной БК на другую:</t>
  </si>
  <si>
    <t>911 0701 051 00 11202 600</t>
  </si>
  <si>
    <t>913 0801 060 00 11402 600</t>
  </si>
  <si>
    <t>911 0709 053 00 11521 600</t>
  </si>
  <si>
    <t xml:space="preserve"> </t>
  </si>
  <si>
    <t>911 0702 051 00 11211 600</t>
  </si>
  <si>
    <r>
      <rPr>
        <b/>
        <sz val="14"/>
        <rFont val="Times New Roman"/>
        <family val="1"/>
        <charset val="204"/>
      </rPr>
      <t>2.</t>
    </r>
    <r>
      <rPr>
        <sz val="14"/>
        <rFont val="Times New Roman"/>
        <family val="1"/>
        <charset val="204"/>
      </rPr>
      <t xml:space="preserve"> Изменения по расходам местного бюджета вносятся (приложения 2, 3, 4): </t>
    </r>
  </si>
  <si>
    <r>
      <rPr>
        <b/>
        <sz val="14"/>
        <rFont val="Times New Roman"/>
        <family val="1"/>
        <charset val="204"/>
      </rPr>
      <t>2.2.</t>
    </r>
    <r>
      <rPr>
        <sz val="14"/>
        <rFont val="Times New Roman"/>
        <family val="1"/>
        <charset val="204"/>
      </rPr>
      <t xml:space="preserve"> По ходатайствам бюджетных учреждений:</t>
    </r>
  </si>
  <si>
    <t>913 0703 051 00 11231 600</t>
  </si>
  <si>
    <t>911 0703 051 00 11231 600</t>
  </si>
  <si>
    <t xml:space="preserve"> тыс.руб.</t>
  </si>
  <si>
    <t>911 0701 051 00 11202 100</t>
  </si>
  <si>
    <t>911 0709 053 00 11521 100</t>
  </si>
  <si>
    <t xml:space="preserve"> тыс.руб</t>
  </si>
  <si>
    <t xml:space="preserve">итого </t>
  </si>
  <si>
    <t>тыс.рублей</t>
  </si>
  <si>
    <t>1.1.3.   иные межбюджетные трансферты увеличиваются на</t>
  </si>
  <si>
    <t>тыс.рублей.</t>
  </si>
  <si>
    <t>к  решению  «О внесении изменений в решение  Совета народных депутатов  Анжеро-Судженского городского округа от 21.12.2017  № 95 «О  бюджете  муниципального образования «Анжеро-Судженский городской округ» на 2018 год  и плановый период  2019 и 2020 годов»</t>
  </si>
  <si>
    <t>911 0709 044 00 12201 400</t>
  </si>
  <si>
    <t>1.1.1.      субсидии увеличиваются  на</t>
  </si>
  <si>
    <t>1. Изменения по доходам вносятся на 2018 год:</t>
  </si>
  <si>
    <t>911 0702 051 00 71820 100</t>
  </si>
  <si>
    <t>911 0701 051 00 71800 100</t>
  </si>
  <si>
    <t>911 0701 051 00 71800 200</t>
  </si>
  <si>
    <t>911 0701 051 00 71800 600</t>
  </si>
  <si>
    <t>1.2. Вносятся изменения в план по доходам налоговых и  неналоговых платежей на 2018 год:</t>
  </si>
  <si>
    <t>1.1.1.       дотации увеличиваются  на</t>
  </si>
  <si>
    <t>План на 2018 год</t>
  </si>
  <si>
    <t>Факт на 01.05.2018</t>
  </si>
  <si>
    <t>Налоговые неналоговые доходы</t>
  </si>
  <si>
    <t>Субсидии, субвенции</t>
  </si>
  <si>
    <t>915 1006 081 00 13401 200</t>
  </si>
  <si>
    <t>915 1006 081 00 12401 600</t>
  </si>
  <si>
    <t>919 0502 103 00 11203 800</t>
  </si>
  <si>
    <t>1.1.На основании Закона Кемеровской области от 04.05.2018 № 23-ОЗ «О внесении изменений в Закон Кемеровской области «Об областном бюджете на 2018 год и на плановый период 2019 и 2020 годов», уведомлений ГФУ КО  от 27.04.2018 № 1325, от 25.05.2018 № 1732:</t>
  </si>
  <si>
    <t>900 0501 044 00 11201 400</t>
  </si>
  <si>
    <t>919 0409 111 00 72690 600</t>
  </si>
  <si>
    <t>919 0502 101 00 13301 200</t>
  </si>
  <si>
    <t>919 0502 101 00 12301 400</t>
  </si>
  <si>
    <t xml:space="preserve">Прочие доходы от компенсации затрат бюджетов городских округов </t>
  </si>
  <si>
    <t>3839,0(по факту поступления на 01.06.2018г)</t>
  </si>
  <si>
    <t>письмо УЖКХ от 07.06.2018г №253</t>
  </si>
  <si>
    <t>ВСЕГО доходов собственной базы 2018 год</t>
  </si>
  <si>
    <t xml:space="preserve"> - для оплаты кредиторской задолженности по сменившим статус учреждениям в сумме 981,8 т.р.;
 - для оплаты налогов в сумме 1100,0 т.р.;</t>
  </si>
  <si>
    <t>919 0409 111 00 11121 600</t>
  </si>
  <si>
    <t>919 0502 101 00 11301 200</t>
  </si>
  <si>
    <t>По Управлению культуры:
 - для ремонта в клубе Рубничный, проведения противопожарных мероприятий в ДМШ-56, проведения мероприятий на 300,0 т.р.</t>
  </si>
  <si>
    <t>УЖКХ финпомошь</t>
  </si>
  <si>
    <t>Управление культуры финпомощь</t>
  </si>
  <si>
    <t>Управление образования финпомощь</t>
  </si>
  <si>
    <t>за счет поступившей финансовой помощи:
ПО КУМИ для увеличения уставного фонда МУП "Гис-центр" на 16,5 т.р.;
От ООО "Кузнецкие ферросплавы":
По УЖКХ:
-  для благоустройства пос. Рудничный  на 1700,0 т.р.;</t>
  </si>
  <si>
    <t>по Управлению образования:
 - для выделения гранта "Одаренный руководитель" на 100,0 т.р..</t>
  </si>
  <si>
    <t>905 0113 020 00 18001 800</t>
  </si>
  <si>
    <t xml:space="preserve">1.1.1.      субвенции увеличиваются на </t>
  </si>
  <si>
    <t>Зам начальника финансового управления г. Анжеро-Судженска-</t>
  </si>
  <si>
    <t>Т.С. Орлова</t>
  </si>
  <si>
    <t>919 0503 115 00 11152 600</t>
  </si>
  <si>
    <r>
      <t xml:space="preserve">По Администрации:
</t>
    </r>
    <r>
      <rPr>
        <sz val="14"/>
        <rFont val="Times New Roman"/>
        <family val="1"/>
        <charset val="204"/>
      </rPr>
      <t>- по муниципальной программе "Обеспечение доступным и комфортным жильем и коммунальными услугами" для оплаты проекта планировки территории квартала, ограниченного улицами Челинская, Киселевская,Беловская и Гурьевская в сумме 500,0 т.р.;</t>
    </r>
  </si>
  <si>
    <t>900 0501 044 00 12201 400</t>
  </si>
  <si>
    <t>900 0501 044 00 12201 200</t>
  </si>
  <si>
    <r>
      <rPr>
        <b/>
        <sz val="14"/>
        <rFont val="Times New Roman"/>
        <family val="1"/>
        <charset val="204"/>
      </rPr>
      <t>1.3.</t>
    </r>
    <r>
      <rPr>
        <sz val="14"/>
        <rFont val="Times New Roman"/>
        <family val="1"/>
        <charset val="204"/>
      </rPr>
      <t xml:space="preserve"> Кроме того   увеличиваются прочие безвозмездные поступления на сумму  </t>
    </r>
  </si>
  <si>
    <r>
      <rPr>
        <b/>
        <sz val="14"/>
        <rFont val="Times New Roman"/>
        <family val="1"/>
        <charset val="204"/>
      </rPr>
      <t>2.1.</t>
    </r>
    <r>
      <rPr>
        <sz val="14"/>
        <rFont val="Times New Roman"/>
        <family val="1"/>
        <charset val="204"/>
      </rPr>
      <t xml:space="preserve">  На основании уведомления Департамента социальной защиты населения от 07.06.2018 №824:</t>
    </r>
  </si>
  <si>
    <r>
      <rPr>
        <b/>
        <sz val="14"/>
        <rFont val="Times New Roman"/>
        <family val="1"/>
        <charset val="204"/>
      </rPr>
      <t>По УСЗН:</t>
    </r>
    <r>
      <rPr>
        <sz val="14"/>
        <rFont val="Times New Roman"/>
        <family val="1"/>
        <charset val="204"/>
      </rPr>
      <t xml:space="preserve">
 - на осуществление полномочия по осуществлению ежегодной денежной выплаты лицам, награжденным нагрудным знаком "Почетный донор России" на 68,2 т.р.</t>
    </r>
  </si>
  <si>
    <r>
      <rPr>
        <b/>
        <sz val="14"/>
        <rFont val="Times New Roman"/>
        <family val="1"/>
        <charset val="204"/>
      </rPr>
      <t>По Управлению образования:</t>
    </r>
    <r>
      <rPr>
        <sz val="14"/>
        <rFont val="Times New Roman"/>
        <family val="1"/>
        <charset val="204"/>
      </rPr>
      <t xml:space="preserve">
 - для доведения до МРОТ по детским садам в связи с изменением статуса учреждения переносятся ассигнования с одного вида расходов на другой  в сумме 2467,1 т.р.;
 - для оплаты командировочных расходов в сумме 2,9 т.р.;</t>
    </r>
  </si>
  <si>
    <r>
      <rPr>
        <b/>
        <sz val="14"/>
        <rFont val="Times New Roman"/>
        <family val="1"/>
        <charset val="204"/>
      </rPr>
      <t>По УЖКХ:</t>
    </r>
    <r>
      <rPr>
        <sz val="14"/>
        <rFont val="Times New Roman"/>
        <family val="1"/>
        <charset val="204"/>
      </rPr>
      <t xml:space="preserve">
-  для оплаты за услуги теплоснабжения для ресурсоснабжающих организаций в сумме 55000,0 т.р.;
 - для погашения задолженности за теплоснабжение  в сумме 1053,0 т.р.;
 - для текущего содержания автобусных маршрутов без асфальтобетонного покрытия в сумме 500,0 т.р.;</t>
    </r>
  </si>
  <si>
    <r>
      <rPr>
        <b/>
        <sz val="14"/>
        <rFont val="Times New Roman"/>
        <family val="1"/>
        <charset val="204"/>
      </rPr>
      <t>По УСЗН:</t>
    </r>
    <r>
      <rPr>
        <sz val="14"/>
        <rFont val="Times New Roman"/>
        <family val="1"/>
        <charset val="204"/>
      </rPr>
      <t xml:space="preserve">
  - по подпрограмме "Милосердие" для увеличения поддержки общественных организаций в связи с увеличением з/платы на 15% с 01.03.2018 в сумме 72,8 т.р.;</t>
    </r>
  </si>
  <si>
    <r>
      <t xml:space="preserve">С одного ГРБС на другого:
</t>
    </r>
    <r>
      <rPr>
        <sz val="14"/>
        <rFont val="Times New Roman"/>
        <family val="1"/>
        <charset val="204"/>
      </rPr>
      <t xml:space="preserve"> - Уменьшаются ассигнования по Администрации по муниципальной программе "Обеспечение доступным и комфортным жильем и коммунальными услугами", увеличиваются по УЖКХ для оплаты за техприсоединение ПНС в Восточном районе на 88,7 т.р.</t>
    </r>
  </si>
  <si>
    <t>1.1.На основании уведомления  Департамента социальной защиты населения  от 07.06.2018 № 824.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</si>
</sst>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"/>
  </numFmts>
  <fonts count="32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3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i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name val="Times"/>
      <family val="1"/>
    </font>
    <font>
      <sz val="8"/>
      <name val="Arial Cyr"/>
      <charset val="204"/>
    </font>
    <font>
      <vertAlign val="superscript"/>
      <sz val="11"/>
      <name val="Times"/>
      <family val="1"/>
    </font>
    <font>
      <i/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4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45">
    <xf numFmtId="0" fontId="0" fillId="0" borderId="0" xfId="0"/>
    <xf numFmtId="164" fontId="3" fillId="0" borderId="0" xfId="0" applyNumberFormat="1" applyFont="1" applyFill="1" applyBorder="1"/>
    <xf numFmtId="49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ont="1" applyFill="1"/>
    <xf numFmtId="16" fontId="6" fillId="0" borderId="0" xfId="0" applyNumberFormat="1" applyFont="1" applyFill="1" applyAlignment="1">
      <alignment horizontal="left" wrapText="1"/>
    </xf>
    <xf numFmtId="49" fontId="3" fillId="0" borderId="1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10" fillId="0" borderId="0" xfId="0" applyFont="1" applyFill="1"/>
    <xf numFmtId="164" fontId="0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wrapText="1"/>
    </xf>
    <xf numFmtId="16" fontId="4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6" fillId="0" borderId="5" xfId="0" applyNumberFormat="1" applyFont="1" applyFill="1" applyBorder="1" applyAlignment="1">
      <alignment vertical="top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/>
    <xf numFmtId="0" fontId="9" fillId="0" borderId="1" xfId="0" applyFont="1" applyFill="1" applyBorder="1" applyAlignment="1">
      <alignment horizontal="right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165" fontId="0" fillId="0" borderId="0" xfId="0" applyNumberFormat="1" applyFont="1" applyFill="1"/>
    <xf numFmtId="0" fontId="9" fillId="0" borderId="8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wrapText="1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2" fontId="9" fillId="0" borderId="1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top" wrapText="1"/>
    </xf>
    <xf numFmtId="0" fontId="19" fillId="0" borderId="6" xfId="0" applyFont="1" applyFill="1" applyBorder="1" applyAlignment="1">
      <alignment wrapText="1"/>
    </xf>
    <xf numFmtId="0" fontId="19" fillId="0" borderId="6" xfId="0" applyFont="1" applyFill="1" applyBorder="1" applyAlignment="1">
      <alignment vertical="top" wrapText="1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right" wrapText="1"/>
    </xf>
    <xf numFmtId="0" fontId="20" fillId="0" borderId="0" xfId="0" applyFont="1" applyFill="1"/>
    <xf numFmtId="164" fontId="0" fillId="0" borderId="1" xfId="0" applyNumberFormat="1" applyFont="1" applyFill="1" applyBorder="1"/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/>
    <xf numFmtId="0" fontId="19" fillId="2" borderId="10" xfId="0" applyFont="1" applyFill="1" applyBorder="1" applyAlignment="1">
      <alignment wrapText="1"/>
    </xf>
    <xf numFmtId="0" fontId="19" fillId="2" borderId="1" xfId="0" applyFont="1" applyFill="1" applyBorder="1" applyAlignment="1">
      <alignment horizontal="justify" vertical="top" wrapText="1"/>
    </xf>
    <xf numFmtId="0" fontId="19" fillId="2" borderId="6" xfId="0" applyFont="1" applyFill="1" applyBorder="1" applyAlignment="1">
      <alignment wrapText="1"/>
    </xf>
    <xf numFmtId="0" fontId="19" fillId="2" borderId="1" xfId="0" applyNumberFormat="1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right" wrapText="1"/>
    </xf>
    <xf numFmtId="49" fontId="0" fillId="0" borderId="0" xfId="0" applyNumberFormat="1" applyFont="1" applyFill="1"/>
    <xf numFmtId="0" fontId="22" fillId="0" borderId="0" xfId="0" applyFont="1" applyFill="1"/>
    <xf numFmtId="49" fontId="9" fillId="0" borderId="1" xfId="0" applyNumberFormat="1" applyFont="1" applyFill="1" applyBorder="1" applyAlignment="1">
      <alignment horizontal="left"/>
    </xf>
    <xf numFmtId="0" fontId="0" fillId="0" borderId="1" xfId="0" applyFont="1" applyFill="1" applyBorder="1"/>
    <xf numFmtId="0" fontId="9" fillId="0" borderId="9" xfId="0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164" fontId="11" fillId="0" borderId="2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vertical="center"/>
    </xf>
    <xf numFmtId="0" fontId="24" fillId="0" borderId="0" xfId="0" applyFont="1" applyFill="1"/>
    <xf numFmtId="0" fontId="26" fillId="0" borderId="0" xfId="0" applyFont="1" applyFill="1"/>
    <xf numFmtId="0" fontId="28" fillId="0" borderId="0" xfId="0" applyFont="1" applyFill="1" applyBorder="1" applyAlignment="1">
      <alignment horizontal="right"/>
    </xf>
    <xf numFmtId="0" fontId="26" fillId="0" borderId="0" xfId="0" applyFont="1" applyFill="1" applyAlignment="1">
      <alignment vertical="center"/>
    </xf>
    <xf numFmtId="49" fontId="27" fillId="0" borderId="1" xfId="0" applyNumberFormat="1" applyFont="1" applyFill="1" applyBorder="1"/>
    <xf numFmtId="0" fontId="27" fillId="0" borderId="1" xfId="0" applyFont="1" applyFill="1" applyBorder="1"/>
    <xf numFmtId="164" fontId="27" fillId="0" borderId="1" xfId="0" applyNumberFormat="1" applyFont="1" applyFill="1" applyBorder="1"/>
    <xf numFmtId="49" fontId="27" fillId="0" borderId="0" xfId="0" applyNumberFormat="1" applyFont="1" applyFill="1" applyBorder="1"/>
    <xf numFmtId="49" fontId="27" fillId="0" borderId="0" xfId="0" applyNumberFormat="1" applyFont="1" applyFill="1" applyBorder="1" applyAlignment="1">
      <alignment horizontal="center"/>
    </xf>
    <xf numFmtId="0" fontId="27" fillId="0" borderId="0" xfId="0" applyFont="1" applyFill="1" applyBorder="1"/>
    <xf numFmtId="164" fontId="27" fillId="0" borderId="0" xfId="0" applyNumberFormat="1" applyFont="1" applyFill="1" applyBorder="1"/>
    <xf numFmtId="49" fontId="28" fillId="0" borderId="0" xfId="0" applyNumberFormat="1" applyFont="1" applyFill="1" applyBorder="1" applyAlignment="1">
      <alignment horizontal="right" wrapText="1"/>
    </xf>
    <xf numFmtId="0" fontId="27" fillId="0" borderId="1" xfId="0" applyFont="1" applyFill="1" applyBorder="1" applyAlignment="1">
      <alignment horizontal="left"/>
    </xf>
    <xf numFmtId="164" fontId="26" fillId="0" borderId="0" xfId="0" applyNumberFormat="1" applyFont="1" applyFill="1"/>
    <xf numFmtId="2" fontId="30" fillId="0" borderId="0" xfId="0" applyNumberFormat="1" applyFont="1" applyFill="1" applyBorder="1" applyAlignment="1">
      <alignment horizontal="left" wrapText="1"/>
    </xf>
    <xf numFmtId="164" fontId="28" fillId="0" borderId="0" xfId="0" applyNumberFormat="1" applyFont="1" applyFill="1" applyBorder="1" applyAlignment="1">
      <alignment horizontal="right" wrapText="1"/>
    </xf>
    <xf numFmtId="164" fontId="27" fillId="0" borderId="1" xfId="0" applyNumberFormat="1" applyFont="1" applyFill="1" applyBorder="1" applyAlignment="1">
      <alignment vertical="center"/>
    </xf>
    <xf numFmtId="0" fontId="25" fillId="0" borderId="0" xfId="0" applyNumberFormat="1" applyFont="1" applyFill="1" applyBorder="1" applyAlignment="1">
      <alignment horizontal="left" vertical="top" wrapText="1"/>
    </xf>
    <xf numFmtId="16" fontId="28" fillId="0" borderId="0" xfId="0" applyNumberFormat="1" applyFont="1" applyFill="1" applyBorder="1" applyAlignment="1">
      <alignment wrapText="1"/>
    </xf>
    <xf numFmtId="0" fontId="25" fillId="0" borderId="0" xfId="0" applyNumberFormat="1" applyFont="1" applyFill="1" applyBorder="1" applyAlignment="1">
      <alignment vertical="top" wrapText="1"/>
    </xf>
    <xf numFmtId="164" fontId="28" fillId="0" borderId="0" xfId="0" applyNumberFormat="1" applyFont="1" applyFill="1" applyBorder="1" applyAlignment="1">
      <alignment wrapText="1"/>
    </xf>
    <xf numFmtId="164" fontId="31" fillId="0" borderId="0" xfId="0" applyNumberFormat="1" applyFont="1" applyFill="1"/>
    <xf numFmtId="164" fontId="28" fillId="0" borderId="1" xfId="0" applyNumberFormat="1" applyFont="1" applyFill="1" applyBorder="1" applyAlignment="1">
      <alignment horizontal="right"/>
    </xf>
    <xf numFmtId="164" fontId="25" fillId="0" borderId="0" xfId="0" applyNumberFormat="1" applyFont="1" applyFill="1" applyBorder="1" applyAlignment="1">
      <alignment horizontal="center" wrapText="1"/>
    </xf>
    <xf numFmtId="49" fontId="4" fillId="0" borderId="6" xfId="0" applyNumberFormat="1" applyFont="1" applyFill="1" applyBorder="1" applyAlignment="1">
      <alignment horizontal="left"/>
    </xf>
    <xf numFmtId="0" fontId="26" fillId="0" borderId="0" xfId="0" applyFont="1" applyFill="1" applyAlignment="1">
      <alignment horizontal="left"/>
    </xf>
    <xf numFmtId="0" fontId="28" fillId="0" borderId="1" xfId="0" applyFont="1" applyFill="1" applyBorder="1"/>
    <xf numFmtId="0" fontId="28" fillId="0" borderId="1" xfId="0" applyFont="1" applyFill="1" applyBorder="1" applyAlignment="1">
      <alignment horizontal="left" vertical="center" wrapText="1"/>
    </xf>
    <xf numFmtId="164" fontId="28" fillId="0" borderId="1" xfId="0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vertical="top" wrapText="1"/>
    </xf>
    <xf numFmtId="49" fontId="4" fillId="0" borderId="7" xfId="0" applyNumberFormat="1" applyFont="1" applyFill="1" applyBorder="1" applyAlignment="1">
      <alignment horizontal="left"/>
    </xf>
    <xf numFmtId="0" fontId="28" fillId="0" borderId="1" xfId="0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left" wrapText="1"/>
    </xf>
    <xf numFmtId="0" fontId="28" fillId="0" borderId="0" xfId="0" applyFont="1" applyFill="1" applyBorder="1" applyAlignment="1">
      <alignment horizontal="left" wrapText="1"/>
    </xf>
    <xf numFmtId="16" fontId="28" fillId="0" borderId="0" xfId="0" applyNumberFormat="1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left" wrapText="1"/>
    </xf>
    <xf numFmtId="164" fontId="28" fillId="0" borderId="0" xfId="0" applyNumberFormat="1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left" vertical="justify" wrapText="1"/>
    </xf>
    <xf numFmtId="0" fontId="28" fillId="0" borderId="1" xfId="0" applyFont="1" applyFill="1" applyBorder="1" applyAlignment="1">
      <alignment vertical="distributed"/>
    </xf>
    <xf numFmtId="164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64" fontId="28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164" fontId="25" fillId="0" borderId="1" xfId="0" applyNumberFormat="1" applyFont="1" applyFill="1" applyBorder="1" applyAlignment="1">
      <alignment wrapText="1"/>
    </xf>
    <xf numFmtId="0" fontId="28" fillId="0" borderId="1" xfId="0" applyFont="1" applyFill="1" applyBorder="1" applyAlignment="1">
      <alignment wrapText="1"/>
    </xf>
    <xf numFmtId="0" fontId="25" fillId="0" borderId="12" xfId="0" applyFont="1" applyBorder="1" applyAlignment="1">
      <alignment vertical="center" wrapText="1"/>
    </xf>
    <xf numFmtId="164" fontId="25" fillId="0" borderId="12" xfId="0" applyNumberFormat="1" applyFont="1" applyFill="1" applyBorder="1" applyAlignment="1">
      <alignment wrapText="1"/>
    </xf>
    <xf numFmtId="0" fontId="28" fillId="0" borderId="12" xfId="0" applyFont="1" applyFill="1" applyBorder="1" applyAlignment="1">
      <alignment wrapText="1"/>
    </xf>
    <xf numFmtId="0" fontId="25" fillId="0" borderId="12" xfId="0" applyNumberFormat="1" applyFont="1" applyFill="1" applyBorder="1" applyAlignment="1">
      <alignment vertical="top" wrapText="1"/>
    </xf>
    <xf numFmtId="0" fontId="25" fillId="0" borderId="12" xfId="0" applyNumberFormat="1" applyFont="1" applyFill="1" applyBorder="1" applyAlignment="1">
      <alignment horizontal="center" vertical="top" wrapText="1"/>
    </xf>
    <xf numFmtId="164" fontId="28" fillId="0" borderId="1" xfId="0" applyNumberFormat="1" applyFont="1" applyFill="1" applyBorder="1"/>
    <xf numFmtId="0" fontId="28" fillId="0" borderId="1" xfId="0" applyFont="1" applyFill="1" applyBorder="1" applyAlignment="1">
      <alignment horizontal="right"/>
    </xf>
    <xf numFmtId="49" fontId="4" fillId="0" borderId="11" xfId="0" applyNumberFormat="1" applyFont="1" applyFill="1" applyBorder="1" applyAlignment="1">
      <alignment horizontal="left"/>
    </xf>
    <xf numFmtId="164" fontId="28" fillId="0" borderId="8" xfId="0" applyNumberFormat="1" applyFont="1" applyFill="1" applyBorder="1" applyAlignment="1">
      <alignment horizontal="right" vertical="center"/>
    </xf>
    <xf numFmtId="0" fontId="28" fillId="0" borderId="2" xfId="0" applyFont="1" applyFill="1" applyBorder="1" applyAlignment="1">
      <alignment vertical="top" wrapText="1"/>
    </xf>
    <xf numFmtId="164" fontId="28" fillId="0" borderId="2" xfId="0" applyNumberFormat="1" applyFont="1" applyFill="1" applyBorder="1" applyAlignment="1">
      <alignment vertical="top"/>
    </xf>
    <xf numFmtId="0" fontId="28" fillId="0" borderId="8" xfId="0" applyFont="1" applyFill="1" applyBorder="1" applyAlignment="1">
      <alignment vertical="top" wrapText="1"/>
    </xf>
    <xf numFmtId="164" fontId="28" fillId="0" borderId="8" xfId="0" applyNumberFormat="1" applyFont="1" applyFill="1" applyBorder="1" applyAlignment="1">
      <alignment vertical="top"/>
    </xf>
    <xf numFmtId="0" fontId="28" fillId="0" borderId="9" xfId="0" applyFont="1" applyFill="1" applyBorder="1" applyAlignment="1">
      <alignment vertical="top" wrapText="1"/>
    </xf>
    <xf numFmtId="164" fontId="28" fillId="0" borderId="9" xfId="0" applyNumberFormat="1" applyFont="1" applyFill="1" applyBorder="1" applyAlignment="1">
      <alignment vertical="top"/>
    </xf>
    <xf numFmtId="164" fontId="27" fillId="0" borderId="1" xfId="0" applyNumberFormat="1" applyFont="1" applyFill="1" applyBorder="1" applyAlignment="1">
      <alignment horizontal="right" vertical="center"/>
    </xf>
    <xf numFmtId="16" fontId="6" fillId="0" borderId="0" xfId="0" applyNumberFormat="1" applyFont="1" applyFill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 wrapText="1"/>
    </xf>
    <xf numFmtId="16" fontId="4" fillId="0" borderId="0" xfId="0" applyNumberFormat="1" applyFont="1" applyFill="1" applyBorder="1" applyAlignment="1">
      <alignment horizontal="left" vertical="top" wrapText="1"/>
    </xf>
    <xf numFmtId="16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wrapText="1"/>
    </xf>
    <xf numFmtId="0" fontId="17" fillId="0" borderId="0" xfId="0" applyNumberFormat="1" applyFont="1" applyFill="1" applyAlignment="1">
      <alignment horizontal="left" wrapText="1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164" fontId="11" fillId="0" borderId="2" xfId="0" applyNumberFormat="1" applyFont="1" applyFill="1" applyBorder="1" applyAlignment="1">
      <alignment vertical="center"/>
    </xf>
    <xf numFmtId="164" fontId="11" fillId="0" borderId="8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 wrapText="1"/>
    </xf>
    <xf numFmtId="164" fontId="1" fillId="0" borderId="0" xfId="0" applyNumberFormat="1" applyFont="1" applyFill="1" applyAlignment="1">
      <alignment horizontal="right" wrapText="1"/>
    </xf>
    <xf numFmtId="0" fontId="23" fillId="0" borderId="0" xfId="0" applyNumberFormat="1" applyFont="1" applyFill="1" applyAlignment="1">
      <alignment horizontal="left" wrapText="1"/>
    </xf>
    <xf numFmtId="0" fontId="28" fillId="0" borderId="0" xfId="0" applyNumberFormat="1" applyFont="1" applyFill="1" applyAlignment="1">
      <alignment horizontal="left" wrapText="1"/>
    </xf>
    <xf numFmtId="0" fontId="25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 vertical="top" wrapText="1"/>
    </xf>
    <xf numFmtId="0" fontId="29" fillId="0" borderId="0" xfId="0" applyFont="1" applyFill="1" applyBorder="1" applyAlignment="1">
      <alignment horizontal="left" wrapText="1"/>
    </xf>
    <xf numFmtId="0" fontId="28" fillId="0" borderId="0" xfId="0" applyFont="1" applyFill="1" applyAlignment="1">
      <alignment horizontal="left"/>
    </xf>
    <xf numFmtId="0" fontId="28" fillId="0" borderId="0" xfId="0" applyFont="1" applyFill="1" applyBorder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16" fontId="28" fillId="0" borderId="0" xfId="0" applyNumberFormat="1" applyFont="1" applyFill="1" applyBorder="1" applyAlignment="1">
      <alignment horizontal="left" wrapText="1"/>
    </xf>
    <xf numFmtId="0" fontId="28" fillId="0" borderId="0" xfId="0" applyFont="1" applyFill="1" applyBorder="1" applyAlignment="1">
      <alignment horizontal="left" vertical="justify" wrapText="1"/>
    </xf>
    <xf numFmtId="0" fontId="25" fillId="0" borderId="17" xfId="0" applyFont="1" applyFill="1" applyBorder="1" applyAlignment="1">
      <alignment horizontal="left" vertical="center"/>
    </xf>
    <xf numFmtId="0" fontId="25" fillId="0" borderId="0" xfId="0" applyNumberFormat="1" applyFont="1" applyFill="1" applyBorder="1" applyAlignment="1">
      <alignment horizontal="left" wrapText="1"/>
    </xf>
    <xf numFmtId="0" fontId="28" fillId="0" borderId="12" xfId="0" applyNumberFormat="1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left" wrapText="1"/>
    </xf>
    <xf numFmtId="164" fontId="28" fillId="0" borderId="0" xfId="0" applyNumberFormat="1" applyFont="1" applyFill="1" applyAlignment="1">
      <alignment horizontal="right" wrapText="1"/>
    </xf>
    <xf numFmtId="49" fontId="27" fillId="0" borderId="1" xfId="0" applyNumberFormat="1" applyFont="1" applyFill="1" applyBorder="1" applyAlignment="1">
      <alignment horizontal="left"/>
    </xf>
    <xf numFmtId="49" fontId="27" fillId="0" borderId="1" xfId="0" applyNumberFormat="1" applyFont="1" applyFill="1" applyBorder="1" applyAlignment="1">
      <alignment horizontal="center"/>
    </xf>
    <xf numFmtId="164" fontId="28" fillId="0" borderId="2" xfId="0" applyNumberFormat="1" applyFont="1" applyFill="1" applyBorder="1" applyAlignment="1">
      <alignment horizontal="right" vertical="center"/>
    </xf>
    <xf numFmtId="164" fontId="28" fillId="0" borderId="8" xfId="0" applyNumberFormat="1" applyFont="1" applyFill="1" applyBorder="1" applyAlignment="1">
      <alignment horizontal="right" vertical="center"/>
    </xf>
    <xf numFmtId="49" fontId="28" fillId="0" borderId="0" xfId="0" applyNumberFormat="1" applyFont="1" applyFill="1" applyBorder="1" applyAlignment="1">
      <alignment horizontal="left" wrapText="1"/>
    </xf>
    <xf numFmtId="0" fontId="25" fillId="0" borderId="6" xfId="0" applyFont="1" applyFill="1" applyBorder="1" applyAlignment="1">
      <alignment horizontal="center"/>
    </xf>
    <xf numFmtId="0" fontId="25" fillId="0" borderId="7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28" fillId="0" borderId="10" xfId="0" applyFont="1" applyFill="1" applyBorder="1" applyAlignment="1">
      <alignment horizontal="left" vertical="top" wrapText="1"/>
    </xf>
    <xf numFmtId="0" fontId="28" fillId="0" borderId="12" xfId="0" applyFont="1" applyFill="1" applyBorder="1" applyAlignment="1">
      <alignment horizontal="left" vertical="top" wrapText="1"/>
    </xf>
    <xf numFmtId="0" fontId="28" fillId="0" borderId="13" xfId="0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horizontal="left" vertical="top" wrapText="1"/>
    </xf>
    <xf numFmtId="0" fontId="28" fillId="0" borderId="16" xfId="0" applyFont="1" applyFill="1" applyBorder="1" applyAlignment="1">
      <alignment horizontal="left" vertical="top" wrapText="1"/>
    </xf>
    <xf numFmtId="0" fontId="28" fillId="0" borderId="17" xfId="0" applyFont="1" applyFill="1" applyBorder="1" applyAlignment="1">
      <alignment horizontal="left" vertical="top" wrapText="1"/>
    </xf>
    <xf numFmtId="0" fontId="28" fillId="0" borderId="18" xfId="0" applyFont="1" applyFill="1" applyBorder="1" applyAlignment="1">
      <alignment horizontal="left" vertical="top" wrapText="1"/>
    </xf>
    <xf numFmtId="0" fontId="28" fillId="0" borderId="6" xfId="0" applyFont="1" applyFill="1" applyBorder="1" applyAlignment="1">
      <alignment horizontal="left" vertical="top" wrapText="1"/>
    </xf>
    <xf numFmtId="0" fontId="28" fillId="0" borderId="11" xfId="0" applyFont="1" applyFill="1" applyBorder="1" applyAlignment="1">
      <alignment horizontal="left" vertical="top" wrapText="1"/>
    </xf>
    <xf numFmtId="0" fontId="28" fillId="0" borderId="7" xfId="0" applyFont="1" applyFill="1" applyBorder="1" applyAlignment="1">
      <alignment horizontal="left" vertical="top" wrapText="1"/>
    </xf>
    <xf numFmtId="49" fontId="28" fillId="0" borderId="0" xfId="0" applyNumberFormat="1" applyFont="1" applyFill="1" applyBorder="1" applyAlignment="1">
      <alignment horizontal="left"/>
    </xf>
    <xf numFmtId="0" fontId="28" fillId="0" borderId="2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5" fillId="0" borderId="0" xfId="0" applyNumberFormat="1" applyFont="1" applyFill="1" applyAlignment="1">
      <alignment horizontal="left" wrapText="1"/>
    </xf>
    <xf numFmtId="49" fontId="4" fillId="0" borderId="11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0" fontId="28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231"/>
  <sheetViews>
    <sheetView topLeftCell="A22" zoomScale="90" zoomScaleNormal="90" zoomScaleSheetLayoutView="75" workbookViewId="0">
      <selection activeCell="I34" sqref="I34"/>
    </sheetView>
  </sheetViews>
  <sheetFormatPr defaultColWidth="9.140625" defaultRowHeight="12.75" x14ac:dyDescent="0.2"/>
  <cols>
    <col min="1" max="1" width="35.85546875" style="5" customWidth="1"/>
    <col min="2" max="2" width="12.28515625" style="5" customWidth="1"/>
    <col min="3" max="3" width="14.5703125" style="5" customWidth="1"/>
    <col min="4" max="4" width="12.7109375" style="5" customWidth="1"/>
    <col min="5" max="5" width="16.42578125" style="5" customWidth="1"/>
    <col min="6" max="6" width="23" style="5" customWidth="1"/>
    <col min="7" max="8" width="9.5703125" style="5" customWidth="1"/>
    <col min="9" max="9" width="9.140625" style="5" customWidth="1"/>
    <col min="10" max="10" width="9.5703125" style="5" customWidth="1"/>
    <col min="11" max="12" width="9.140625" style="5" customWidth="1"/>
    <col min="13" max="13" width="13.140625" style="5" customWidth="1"/>
    <col min="14" max="14" width="9.140625" style="5" customWidth="1"/>
    <col min="15" max="16384" width="9.140625" style="5"/>
  </cols>
  <sheetData>
    <row r="1" spans="1:8" ht="19.5" customHeight="1" x14ac:dyDescent="0.25">
      <c r="A1" s="146" t="s">
        <v>0</v>
      </c>
      <c r="B1" s="146"/>
      <c r="C1" s="146"/>
      <c r="D1" s="146"/>
      <c r="E1" s="146"/>
      <c r="F1" s="146"/>
    </row>
    <row r="2" spans="1:8" ht="66.75" customHeight="1" x14ac:dyDescent="0.2">
      <c r="A2" s="147" t="s">
        <v>79</v>
      </c>
      <c r="B2" s="147"/>
      <c r="C2" s="147"/>
      <c r="D2" s="147"/>
      <c r="E2" s="147"/>
      <c r="F2" s="147"/>
    </row>
    <row r="3" spans="1:8" ht="15.75" customHeight="1" x14ac:dyDescent="0.3">
      <c r="A3" s="143" t="s">
        <v>90</v>
      </c>
      <c r="B3" s="143"/>
      <c r="C3" s="143"/>
      <c r="D3" s="143"/>
      <c r="E3" s="143"/>
      <c r="F3" s="143"/>
      <c r="G3" s="6"/>
      <c r="H3" s="6"/>
    </row>
    <row r="4" spans="1:8" ht="65.25" customHeight="1" x14ac:dyDescent="0.3">
      <c r="A4" s="148" t="s">
        <v>222</v>
      </c>
      <c r="B4" s="148"/>
      <c r="C4" s="148"/>
      <c r="D4" s="148"/>
      <c r="E4" s="148"/>
      <c r="F4" s="148"/>
      <c r="G4" s="6"/>
      <c r="H4" s="6"/>
    </row>
    <row r="5" spans="1:8" ht="18.75" customHeight="1" x14ac:dyDescent="0.3">
      <c r="A5" s="149" t="s">
        <v>233</v>
      </c>
      <c r="B5" s="149"/>
      <c r="C5" s="149"/>
      <c r="D5" s="149"/>
      <c r="E5" s="149"/>
      <c r="F5" s="149"/>
      <c r="G5" s="6"/>
      <c r="H5" s="6"/>
    </row>
    <row r="6" spans="1:8" ht="18.75" customHeight="1" x14ac:dyDescent="0.3">
      <c r="A6" s="149" t="s">
        <v>234</v>
      </c>
      <c r="B6" s="149"/>
      <c r="C6" s="149"/>
      <c r="D6" s="149"/>
      <c r="E6" s="149"/>
      <c r="F6" s="149"/>
      <c r="G6" s="6"/>
      <c r="H6" s="6"/>
    </row>
    <row r="7" spans="1:8" ht="17.25" customHeight="1" x14ac:dyDescent="0.3">
      <c r="A7" s="149" t="s">
        <v>235</v>
      </c>
      <c r="B7" s="149"/>
      <c r="C7" s="149"/>
      <c r="D7" s="149"/>
      <c r="E7" s="149"/>
      <c r="F7" s="149"/>
      <c r="G7" s="6"/>
      <c r="H7" s="6"/>
    </row>
    <row r="8" spans="1:8" ht="15.75" customHeight="1" x14ac:dyDescent="0.3">
      <c r="A8" s="143" t="s">
        <v>236</v>
      </c>
      <c r="B8" s="143"/>
      <c r="C8" s="143"/>
      <c r="D8" s="143"/>
      <c r="E8" s="143"/>
      <c r="F8" s="143"/>
      <c r="G8" s="6"/>
      <c r="H8" s="6"/>
    </row>
    <row r="9" spans="1:8" ht="35.25" customHeight="1" x14ac:dyDescent="0.3">
      <c r="A9" s="150" t="s">
        <v>91</v>
      </c>
      <c r="B9" s="150"/>
      <c r="C9" s="150"/>
      <c r="D9" s="150"/>
      <c r="E9" s="150"/>
      <c r="F9" s="150"/>
      <c r="G9" s="6"/>
      <c r="H9" s="6"/>
    </row>
    <row r="10" spans="1:8" ht="33.75" customHeight="1" x14ac:dyDescent="0.3">
      <c r="A10" s="50" t="s">
        <v>15</v>
      </c>
      <c r="B10" s="51" t="s">
        <v>46</v>
      </c>
      <c r="C10" s="51" t="s">
        <v>205</v>
      </c>
      <c r="D10" s="51" t="s">
        <v>16</v>
      </c>
      <c r="E10" s="51" t="s">
        <v>17</v>
      </c>
      <c r="F10" s="51" t="s">
        <v>18</v>
      </c>
      <c r="G10" s="6"/>
      <c r="H10" s="6"/>
    </row>
    <row r="11" spans="1:8" ht="36" customHeight="1" x14ac:dyDescent="0.3">
      <c r="A11" s="52" t="s">
        <v>76</v>
      </c>
      <c r="B11" s="28">
        <v>490</v>
      </c>
      <c r="C11" s="28">
        <v>529.79999999999995</v>
      </c>
      <c r="D11" s="28">
        <v>530</v>
      </c>
      <c r="E11" s="28">
        <f t="shared" ref="E11:E24" si="0">D11-B11</f>
        <v>40</v>
      </c>
      <c r="F11" s="29" t="s">
        <v>206</v>
      </c>
      <c r="G11" s="6"/>
      <c r="H11" s="6"/>
    </row>
    <row r="12" spans="1:8" ht="60" customHeight="1" x14ac:dyDescent="0.3">
      <c r="A12" s="53" t="s">
        <v>48</v>
      </c>
      <c r="B12" s="28">
        <v>273</v>
      </c>
      <c r="C12" s="28">
        <v>535.5</v>
      </c>
      <c r="D12" s="28">
        <v>573</v>
      </c>
      <c r="E12" s="28">
        <f t="shared" si="0"/>
        <v>300</v>
      </c>
      <c r="F12" s="29" t="s">
        <v>207</v>
      </c>
      <c r="G12" s="6"/>
      <c r="H12" s="6"/>
    </row>
    <row r="13" spans="1:8" ht="46.5" customHeight="1" x14ac:dyDescent="0.3">
      <c r="A13" s="53" t="s">
        <v>47</v>
      </c>
      <c r="B13" s="28">
        <v>40</v>
      </c>
      <c r="C13" s="28">
        <v>70.599999999999994</v>
      </c>
      <c r="D13" s="28">
        <v>120</v>
      </c>
      <c r="E13" s="28">
        <f t="shared" si="0"/>
        <v>80</v>
      </c>
      <c r="F13" s="29" t="s">
        <v>208</v>
      </c>
      <c r="G13" s="6"/>
      <c r="H13" s="6"/>
    </row>
    <row r="14" spans="1:8" ht="90" customHeight="1" x14ac:dyDescent="0.3">
      <c r="A14" s="62" t="s">
        <v>209</v>
      </c>
      <c r="B14" s="28">
        <v>439</v>
      </c>
      <c r="C14" s="28">
        <v>25</v>
      </c>
      <c r="D14" s="28">
        <v>138</v>
      </c>
      <c r="E14" s="28">
        <f t="shared" si="0"/>
        <v>-301</v>
      </c>
      <c r="F14" s="29" t="s">
        <v>223</v>
      </c>
      <c r="G14" s="6"/>
      <c r="H14" s="6"/>
    </row>
    <row r="15" spans="1:8" ht="48" customHeight="1" x14ac:dyDescent="0.3">
      <c r="A15" s="54" t="s">
        <v>19</v>
      </c>
      <c r="B15" s="28">
        <v>298</v>
      </c>
      <c r="C15" s="28">
        <v>329.8</v>
      </c>
      <c r="D15" s="28">
        <v>398</v>
      </c>
      <c r="E15" s="28">
        <f t="shared" si="0"/>
        <v>100</v>
      </c>
      <c r="F15" s="29" t="s">
        <v>210</v>
      </c>
      <c r="G15" s="6"/>
      <c r="H15" s="6"/>
    </row>
    <row r="16" spans="1:8" ht="44.25" customHeight="1" x14ac:dyDescent="0.3">
      <c r="A16" s="54" t="s">
        <v>77</v>
      </c>
      <c r="B16" s="28">
        <v>7</v>
      </c>
      <c r="C16" s="28">
        <v>17.600000000000001</v>
      </c>
      <c r="D16" s="28">
        <v>22</v>
      </c>
      <c r="E16" s="28">
        <f t="shared" si="0"/>
        <v>15</v>
      </c>
      <c r="F16" s="29" t="s">
        <v>211</v>
      </c>
      <c r="G16" s="6"/>
      <c r="H16" s="6"/>
    </row>
    <row r="17" spans="1:8" ht="40.5" customHeight="1" x14ac:dyDescent="0.3">
      <c r="A17" s="54" t="s">
        <v>23</v>
      </c>
      <c r="B17" s="28">
        <v>1062</v>
      </c>
      <c r="C17" s="28">
        <v>1432.6</v>
      </c>
      <c r="D17" s="28">
        <v>1512</v>
      </c>
      <c r="E17" s="28">
        <f t="shared" si="0"/>
        <v>450</v>
      </c>
      <c r="F17" s="29" t="s">
        <v>212</v>
      </c>
      <c r="G17" s="6"/>
      <c r="H17" s="6"/>
    </row>
    <row r="18" spans="1:8" ht="75.75" customHeight="1" x14ac:dyDescent="0.3">
      <c r="A18" s="55" t="s">
        <v>78</v>
      </c>
      <c r="B18" s="28">
        <v>9714</v>
      </c>
      <c r="C18" s="28">
        <v>10459.200000000001</v>
      </c>
      <c r="D18" s="28">
        <v>11214</v>
      </c>
      <c r="E18" s="28">
        <f t="shared" si="0"/>
        <v>1500</v>
      </c>
      <c r="F18" s="29" t="s">
        <v>213</v>
      </c>
      <c r="G18" s="6"/>
      <c r="H18" s="6"/>
    </row>
    <row r="19" spans="1:8" ht="160.5" customHeight="1" x14ac:dyDescent="0.3">
      <c r="A19" s="63" t="s">
        <v>237</v>
      </c>
      <c r="B19" s="28">
        <v>160</v>
      </c>
      <c r="C19" s="28">
        <v>87.1</v>
      </c>
      <c r="D19" s="28">
        <v>158</v>
      </c>
      <c r="E19" s="28">
        <f t="shared" si="0"/>
        <v>-2</v>
      </c>
      <c r="F19" s="29" t="s">
        <v>214</v>
      </c>
      <c r="G19" s="6"/>
      <c r="H19" s="6"/>
    </row>
    <row r="20" spans="1:8" ht="78.75" customHeight="1" x14ac:dyDescent="0.3">
      <c r="A20" s="64" t="s">
        <v>215</v>
      </c>
      <c r="B20" s="28">
        <v>10</v>
      </c>
      <c r="C20" s="28">
        <v>11.5</v>
      </c>
      <c r="D20" s="28">
        <v>12</v>
      </c>
      <c r="E20" s="28">
        <f t="shared" si="0"/>
        <v>2</v>
      </c>
      <c r="F20" s="29" t="s">
        <v>216</v>
      </c>
      <c r="G20" s="6"/>
      <c r="H20" s="6"/>
    </row>
    <row r="21" spans="1:8" ht="90.75" customHeight="1" x14ac:dyDescent="0.3">
      <c r="A21" s="64" t="s">
        <v>49</v>
      </c>
      <c r="B21" s="28">
        <v>209</v>
      </c>
      <c r="C21" s="28">
        <v>225</v>
      </c>
      <c r="D21" s="28">
        <v>239</v>
      </c>
      <c r="E21" s="28">
        <f t="shared" si="0"/>
        <v>30</v>
      </c>
      <c r="F21" s="29" t="s">
        <v>217</v>
      </c>
      <c r="G21" s="6"/>
      <c r="H21" s="6"/>
    </row>
    <row r="22" spans="1:8" ht="76.5" customHeight="1" x14ac:dyDescent="0.3">
      <c r="A22" s="64" t="s">
        <v>219</v>
      </c>
      <c r="B22" s="28">
        <v>30</v>
      </c>
      <c r="C22" s="28">
        <v>35</v>
      </c>
      <c r="D22" s="28">
        <v>40</v>
      </c>
      <c r="E22" s="28">
        <f>D22-B22</f>
        <v>10</v>
      </c>
      <c r="F22" s="29" t="s">
        <v>220</v>
      </c>
      <c r="G22" s="6"/>
      <c r="H22" s="6"/>
    </row>
    <row r="23" spans="1:8" ht="105.75" customHeight="1" x14ac:dyDescent="0.3">
      <c r="A23" s="65" t="s">
        <v>24</v>
      </c>
      <c r="B23" s="28">
        <v>41</v>
      </c>
      <c r="C23" s="28">
        <v>82.8</v>
      </c>
      <c r="D23" s="28">
        <v>81</v>
      </c>
      <c r="E23" s="28">
        <f t="shared" si="0"/>
        <v>40</v>
      </c>
      <c r="F23" s="29" t="s">
        <v>218</v>
      </c>
      <c r="G23" s="6"/>
      <c r="H23" s="6"/>
    </row>
    <row r="24" spans="1:8" ht="63" customHeight="1" thickBot="1" x14ac:dyDescent="0.35">
      <c r="A24" s="54" t="s">
        <v>33</v>
      </c>
      <c r="B24" s="28">
        <v>4822</v>
      </c>
      <c r="C24" s="28">
        <v>1761.9</v>
      </c>
      <c r="D24" s="28">
        <v>4058</v>
      </c>
      <c r="E24" s="28">
        <f t="shared" si="0"/>
        <v>-764</v>
      </c>
      <c r="F24" s="29" t="s">
        <v>221</v>
      </c>
      <c r="G24" s="6"/>
      <c r="H24" s="6"/>
    </row>
    <row r="25" spans="1:8" ht="18" customHeight="1" thickBot="1" x14ac:dyDescent="0.35">
      <c r="A25" s="30" t="s">
        <v>6</v>
      </c>
      <c r="B25" s="22"/>
      <c r="C25" s="22"/>
      <c r="D25" s="22"/>
      <c r="E25" s="66">
        <f>SUM(E11:E24)</f>
        <v>1500</v>
      </c>
      <c r="F25" s="23"/>
      <c r="G25" s="6"/>
      <c r="H25" s="6"/>
    </row>
    <row r="26" spans="1:8" ht="15.75" customHeight="1" x14ac:dyDescent="0.3">
      <c r="A26" s="25"/>
      <c r="B26" s="25"/>
      <c r="C26" s="25"/>
      <c r="D26" s="25"/>
      <c r="E26" s="25"/>
      <c r="F26" s="25"/>
      <c r="G26" s="6"/>
      <c r="H26" s="6"/>
    </row>
    <row r="27" spans="1:8" ht="54" customHeight="1" x14ac:dyDescent="0.3">
      <c r="A27" s="151" t="s">
        <v>242</v>
      </c>
      <c r="B27" s="151"/>
      <c r="C27" s="151"/>
      <c r="D27" s="151"/>
      <c r="E27" s="151"/>
      <c r="F27" s="151"/>
      <c r="G27" s="6"/>
      <c r="H27" s="6"/>
    </row>
    <row r="28" spans="1:8" ht="28.5" customHeight="1" x14ac:dyDescent="0.3">
      <c r="A28" s="142" t="s">
        <v>243</v>
      </c>
      <c r="B28" s="142"/>
      <c r="C28" s="142"/>
      <c r="D28" s="142"/>
      <c r="E28" s="142"/>
      <c r="F28" s="142"/>
      <c r="G28" s="6"/>
      <c r="H28" s="6"/>
    </row>
    <row r="29" spans="1:8" ht="19.5" customHeight="1" x14ac:dyDescent="0.3">
      <c r="A29" s="142"/>
      <c r="B29" s="142"/>
      <c r="C29" s="142"/>
      <c r="D29" s="142"/>
      <c r="E29" s="142"/>
      <c r="F29" s="142"/>
      <c r="G29" s="6"/>
      <c r="H29" s="6"/>
    </row>
    <row r="30" spans="1:8" ht="20.25" customHeight="1" x14ac:dyDescent="0.25">
      <c r="A30" s="144" t="s">
        <v>238</v>
      </c>
      <c r="B30" s="144"/>
      <c r="C30" s="144"/>
      <c r="D30" s="144"/>
      <c r="E30" s="144"/>
      <c r="F30" s="144"/>
    </row>
    <row r="31" spans="1:8" ht="52.5" customHeight="1" x14ac:dyDescent="0.25">
      <c r="A31" s="143" t="s">
        <v>239</v>
      </c>
      <c r="B31" s="143"/>
      <c r="C31" s="143"/>
      <c r="D31" s="143"/>
      <c r="E31" s="143"/>
      <c r="F31" s="143"/>
    </row>
    <row r="32" spans="1:8" ht="21.75" customHeight="1" x14ac:dyDescent="0.25">
      <c r="A32" s="145" t="s">
        <v>31</v>
      </c>
      <c r="B32" s="145"/>
      <c r="C32" s="145"/>
      <c r="D32" s="145"/>
      <c r="E32" s="145"/>
      <c r="F32" s="145"/>
    </row>
    <row r="33" spans="1:6" ht="102.75" customHeight="1" x14ac:dyDescent="0.25">
      <c r="A33" s="143" t="s">
        <v>197</v>
      </c>
      <c r="B33" s="143"/>
      <c r="C33" s="143"/>
      <c r="D33" s="143"/>
      <c r="E33" s="143"/>
      <c r="F33" s="143"/>
    </row>
    <row r="34" spans="1:6" ht="17.25" customHeight="1" x14ac:dyDescent="0.25">
      <c r="A34" s="143" t="s">
        <v>38</v>
      </c>
      <c r="B34" s="143"/>
      <c r="C34" s="143"/>
      <c r="D34" s="143"/>
      <c r="E34" s="143"/>
      <c r="F34" s="143"/>
    </row>
    <row r="35" spans="1:6" ht="35.25" customHeight="1" x14ac:dyDescent="0.25">
      <c r="A35" s="143" t="s">
        <v>108</v>
      </c>
      <c r="B35" s="143"/>
      <c r="C35" s="143"/>
      <c r="D35" s="143"/>
      <c r="E35" s="143"/>
      <c r="F35" s="143"/>
    </row>
    <row r="36" spans="1:6" ht="35.25" customHeight="1" x14ac:dyDescent="0.25">
      <c r="A36" s="143" t="s">
        <v>196</v>
      </c>
      <c r="B36" s="143"/>
      <c r="C36" s="143"/>
      <c r="D36" s="143"/>
      <c r="E36" s="143"/>
      <c r="F36" s="143"/>
    </row>
    <row r="37" spans="1:6" ht="21.75" customHeight="1" x14ac:dyDescent="0.25">
      <c r="A37" s="143" t="s">
        <v>72</v>
      </c>
      <c r="B37" s="143"/>
      <c r="C37" s="143"/>
      <c r="D37" s="143"/>
      <c r="E37" s="143"/>
      <c r="F37" s="143"/>
    </row>
    <row r="38" spans="1:6" ht="84" customHeight="1" x14ac:dyDescent="0.25">
      <c r="A38" s="143" t="s">
        <v>195</v>
      </c>
      <c r="B38" s="143"/>
      <c r="C38" s="143"/>
      <c r="D38" s="143"/>
      <c r="E38" s="143"/>
      <c r="F38" s="143"/>
    </row>
    <row r="39" spans="1:6" s="67" customFormat="1" ht="65.25" customHeight="1" x14ac:dyDescent="0.25">
      <c r="A39" s="152" t="s">
        <v>113</v>
      </c>
      <c r="B39" s="152"/>
      <c r="C39" s="152"/>
      <c r="D39" s="152"/>
      <c r="E39" s="152"/>
      <c r="F39" s="152"/>
    </row>
    <row r="40" spans="1:6" ht="19.5" customHeight="1" x14ac:dyDescent="0.25">
      <c r="A40" s="143" t="s">
        <v>37</v>
      </c>
      <c r="B40" s="143"/>
      <c r="C40" s="143"/>
      <c r="D40" s="143"/>
      <c r="E40" s="143"/>
      <c r="F40" s="143"/>
    </row>
    <row r="41" spans="1:6" ht="17.25" customHeight="1" x14ac:dyDescent="0.25">
      <c r="A41" s="143" t="s">
        <v>70</v>
      </c>
      <c r="B41" s="143"/>
      <c r="C41" s="143"/>
      <c r="D41" s="143"/>
      <c r="E41" s="143"/>
      <c r="F41" s="143"/>
    </row>
    <row r="42" spans="1:6" ht="87" customHeight="1" x14ac:dyDescent="0.25">
      <c r="A42" s="143" t="s">
        <v>226</v>
      </c>
      <c r="B42" s="143"/>
      <c r="C42" s="143"/>
      <c r="D42" s="143"/>
      <c r="E42" s="143"/>
      <c r="F42" s="143"/>
    </row>
    <row r="43" spans="1:6" ht="19.5" customHeight="1" x14ac:dyDescent="0.25">
      <c r="A43" s="143" t="s">
        <v>72</v>
      </c>
      <c r="B43" s="143"/>
      <c r="C43" s="143"/>
      <c r="D43" s="143"/>
      <c r="E43" s="143"/>
      <c r="F43" s="143"/>
    </row>
    <row r="44" spans="1:6" ht="68.25" customHeight="1" x14ac:dyDescent="0.25">
      <c r="A44" s="143" t="s">
        <v>128</v>
      </c>
      <c r="B44" s="143"/>
      <c r="C44" s="143"/>
      <c r="D44" s="143"/>
      <c r="E44" s="143"/>
      <c r="F44" s="143"/>
    </row>
    <row r="45" spans="1:6" ht="12.75" customHeight="1" x14ac:dyDescent="0.25">
      <c r="A45" s="12"/>
      <c r="B45" s="12"/>
      <c r="C45" s="12"/>
      <c r="D45" s="12"/>
      <c r="E45" s="12"/>
      <c r="F45" s="10" t="s">
        <v>7</v>
      </c>
    </row>
    <row r="46" spans="1:6" s="19" customFormat="1" ht="24" customHeight="1" x14ac:dyDescent="0.2">
      <c r="A46" s="17" t="s">
        <v>1</v>
      </c>
      <c r="B46" s="157" t="s">
        <v>2</v>
      </c>
      <c r="C46" s="157"/>
      <c r="D46" s="17" t="s">
        <v>3</v>
      </c>
      <c r="E46" s="17" t="s">
        <v>4</v>
      </c>
      <c r="F46" s="17" t="s">
        <v>5</v>
      </c>
    </row>
    <row r="47" spans="1:6" s="26" customFormat="1" ht="15" customHeight="1" x14ac:dyDescent="0.25">
      <c r="A47" s="155" t="s">
        <v>30</v>
      </c>
      <c r="B47" s="153" t="s">
        <v>117</v>
      </c>
      <c r="C47" s="154"/>
      <c r="D47" s="33">
        <v>0</v>
      </c>
      <c r="E47" s="34">
        <v>720</v>
      </c>
      <c r="F47" s="35">
        <f t="shared" ref="F47:F60" si="1">SUM(D47:E47)</f>
        <v>720</v>
      </c>
    </row>
    <row r="48" spans="1:6" s="26" customFormat="1" ht="15" customHeight="1" x14ac:dyDescent="0.25">
      <c r="A48" s="158"/>
      <c r="B48" s="153" t="s">
        <v>95</v>
      </c>
      <c r="C48" s="154"/>
      <c r="D48" s="33">
        <v>91.1</v>
      </c>
      <c r="E48" s="34">
        <v>11.1</v>
      </c>
      <c r="F48" s="35">
        <f t="shared" si="1"/>
        <v>102.19999999999999</v>
      </c>
    </row>
    <row r="49" spans="1:8" s="26" customFormat="1" ht="15" customHeight="1" x14ac:dyDescent="0.25">
      <c r="A49" s="155" t="s">
        <v>8</v>
      </c>
      <c r="B49" s="153" t="s">
        <v>118</v>
      </c>
      <c r="C49" s="154"/>
      <c r="D49" s="33">
        <v>0</v>
      </c>
      <c r="E49" s="34">
        <v>815.7</v>
      </c>
      <c r="F49" s="35">
        <f t="shared" si="1"/>
        <v>815.7</v>
      </c>
    </row>
    <row r="50" spans="1:8" s="26" customFormat="1" ht="15" customHeight="1" x14ac:dyDescent="0.25">
      <c r="A50" s="156"/>
      <c r="B50" s="31" t="s">
        <v>69</v>
      </c>
      <c r="C50" s="32"/>
      <c r="D50" s="36">
        <v>873.6</v>
      </c>
      <c r="E50" s="34">
        <v>-816</v>
      </c>
      <c r="F50" s="35">
        <f t="shared" si="1"/>
        <v>57.600000000000023</v>
      </c>
    </row>
    <row r="51" spans="1:8" s="27" customFormat="1" ht="17.25" customHeight="1" x14ac:dyDescent="0.25">
      <c r="A51" s="156"/>
      <c r="B51" s="37" t="s">
        <v>103</v>
      </c>
      <c r="C51" s="38"/>
      <c r="D51" s="36">
        <v>5500</v>
      </c>
      <c r="E51" s="39">
        <v>407</v>
      </c>
      <c r="F51" s="35">
        <f>SUM(D51:E51)</f>
        <v>5907</v>
      </c>
    </row>
    <row r="52" spans="1:8" s="27" customFormat="1" ht="17.25" customHeight="1" x14ac:dyDescent="0.25">
      <c r="A52" s="155" t="s">
        <v>25</v>
      </c>
      <c r="B52" s="37" t="s">
        <v>107</v>
      </c>
      <c r="C52" s="38"/>
      <c r="D52" s="36">
        <v>161.60000000000002</v>
      </c>
      <c r="E52" s="39">
        <v>33.799999999999997</v>
      </c>
      <c r="F52" s="35">
        <f t="shared" si="1"/>
        <v>195.40000000000003</v>
      </c>
    </row>
    <row r="53" spans="1:8" s="27" customFormat="1" ht="17.25" customHeight="1" x14ac:dyDescent="0.25">
      <c r="A53" s="156"/>
      <c r="B53" s="37" t="s">
        <v>96</v>
      </c>
      <c r="C53" s="38"/>
      <c r="D53" s="39">
        <v>36.064360000000001</v>
      </c>
      <c r="E53" s="48">
        <f>0.15382+2.71139</f>
        <v>2.8652100000000003</v>
      </c>
      <c r="F53" s="35">
        <f t="shared" si="1"/>
        <v>38.929569999999998</v>
      </c>
    </row>
    <row r="54" spans="1:8" s="27" customFormat="1" ht="17.25" customHeight="1" x14ac:dyDescent="0.25">
      <c r="A54" s="156"/>
      <c r="B54" s="37" t="s">
        <v>51</v>
      </c>
      <c r="C54" s="38"/>
      <c r="D54" s="39">
        <v>7295.7725899999996</v>
      </c>
      <c r="E54" s="48">
        <f>30.76347+542.27756</f>
        <v>573.04102999999998</v>
      </c>
      <c r="F54" s="35">
        <f t="shared" si="1"/>
        <v>7868.8136199999999</v>
      </c>
    </row>
    <row r="55" spans="1:8" s="27" customFormat="1" ht="17.25" customHeight="1" x14ac:dyDescent="0.25">
      <c r="A55" s="156"/>
      <c r="B55" s="37" t="s">
        <v>102</v>
      </c>
      <c r="C55" s="38"/>
      <c r="D55" s="36">
        <v>11466</v>
      </c>
      <c r="E55" s="39">
        <v>372</v>
      </c>
      <c r="F55" s="35">
        <f t="shared" si="1"/>
        <v>11838</v>
      </c>
    </row>
    <row r="56" spans="1:8" s="27" customFormat="1" ht="17.25" customHeight="1" x14ac:dyDescent="0.25">
      <c r="A56" s="156"/>
      <c r="B56" s="37" t="s">
        <v>127</v>
      </c>
      <c r="C56" s="38"/>
      <c r="D56" s="36">
        <v>4629</v>
      </c>
      <c r="E56" s="39">
        <v>-1200</v>
      </c>
      <c r="F56" s="35">
        <f>SUM(D56:E56)</f>
        <v>3429</v>
      </c>
    </row>
    <row r="57" spans="1:8" s="27" customFormat="1" ht="17.25" customHeight="1" x14ac:dyDescent="0.25">
      <c r="A57" s="156"/>
      <c r="B57" s="37" t="s">
        <v>104</v>
      </c>
      <c r="C57" s="38"/>
      <c r="D57" s="36">
        <v>102613.5</v>
      </c>
      <c r="E57" s="39">
        <v>-7428</v>
      </c>
      <c r="F57" s="35">
        <f>SUM(D57:E57)</f>
        <v>95185.5</v>
      </c>
    </row>
    <row r="58" spans="1:8" s="27" customFormat="1" ht="17.25" customHeight="1" x14ac:dyDescent="0.25">
      <c r="A58" s="156"/>
      <c r="B58" s="37" t="s">
        <v>105</v>
      </c>
      <c r="C58" s="38"/>
      <c r="D58" s="36">
        <v>1459</v>
      </c>
      <c r="E58" s="39">
        <v>-100</v>
      </c>
      <c r="F58" s="35">
        <f>SUM(D58:E58)</f>
        <v>1359</v>
      </c>
    </row>
    <row r="59" spans="1:8" s="27" customFormat="1" ht="17.25" customHeight="1" x14ac:dyDescent="0.25">
      <c r="A59" s="156"/>
      <c r="B59" s="37" t="s">
        <v>106</v>
      </c>
      <c r="C59" s="38"/>
      <c r="D59" s="36">
        <v>52009</v>
      </c>
      <c r="E59" s="39">
        <v>300</v>
      </c>
      <c r="F59" s="35">
        <f>SUM(D59:E59)</f>
        <v>52309</v>
      </c>
    </row>
    <row r="60" spans="1:8" s="27" customFormat="1" ht="17.25" customHeight="1" x14ac:dyDescent="0.25">
      <c r="A60" s="158"/>
      <c r="B60" s="37" t="s">
        <v>114</v>
      </c>
      <c r="C60" s="38"/>
      <c r="D60" s="36">
        <v>1095</v>
      </c>
      <c r="E60" s="39">
        <v>100</v>
      </c>
      <c r="F60" s="35">
        <f t="shared" si="1"/>
        <v>1195</v>
      </c>
    </row>
    <row r="61" spans="1:8" ht="15" customHeight="1" x14ac:dyDescent="0.25">
      <c r="A61" s="7" t="s">
        <v>6</v>
      </c>
      <c r="B61" s="159"/>
      <c r="C61" s="159"/>
      <c r="D61" s="8"/>
      <c r="E61" s="9">
        <f>SUM(E47:E60)</f>
        <v>-6208.4937599999994</v>
      </c>
      <c r="F61" s="8"/>
      <c r="G61" s="5">
        <f>30.91729+779-7428-100+300-816+33.8+11.1+100+720+815.7-1200+544.98895</f>
        <v>-6208.4937599999994</v>
      </c>
      <c r="H61" s="16">
        <f>G61-E61</f>
        <v>0</v>
      </c>
    </row>
    <row r="62" spans="1:8" ht="14.25" customHeight="1" x14ac:dyDescent="0.25">
      <c r="A62" s="2"/>
      <c r="B62" s="3"/>
      <c r="C62" s="3"/>
      <c r="D62" s="4"/>
      <c r="E62" s="1"/>
      <c r="F62" s="4"/>
    </row>
    <row r="63" spans="1:8" ht="22.5" customHeight="1" x14ac:dyDescent="0.25">
      <c r="A63" s="160" t="s">
        <v>29</v>
      </c>
      <c r="B63" s="160"/>
      <c r="C63" s="160"/>
      <c r="D63" s="160"/>
      <c r="E63" s="160"/>
      <c r="F63" s="160"/>
    </row>
    <row r="64" spans="1:8" ht="106.5" customHeight="1" x14ac:dyDescent="0.25">
      <c r="A64" s="161" t="s">
        <v>240</v>
      </c>
      <c r="B64" s="161"/>
      <c r="C64" s="161"/>
      <c r="D64" s="161"/>
      <c r="E64" s="161"/>
      <c r="F64" s="161"/>
    </row>
    <row r="65" spans="1:6" ht="65.25" customHeight="1" x14ac:dyDescent="0.25">
      <c r="A65" s="162" t="s">
        <v>198</v>
      </c>
      <c r="B65" s="161"/>
      <c r="C65" s="161"/>
      <c r="D65" s="161"/>
      <c r="E65" s="161"/>
      <c r="F65" s="161"/>
    </row>
    <row r="66" spans="1:6" ht="36.75" customHeight="1" x14ac:dyDescent="0.25">
      <c r="A66" s="162" t="s">
        <v>121</v>
      </c>
      <c r="B66" s="161"/>
      <c r="C66" s="161"/>
      <c r="D66" s="161"/>
      <c r="E66" s="161"/>
      <c r="F66" s="161"/>
    </row>
    <row r="67" spans="1:6" ht="68.25" customHeight="1" x14ac:dyDescent="0.25">
      <c r="A67" s="162" t="s">
        <v>171</v>
      </c>
      <c r="B67" s="162"/>
      <c r="C67" s="162"/>
      <c r="D67" s="162"/>
      <c r="E67" s="162"/>
      <c r="F67" s="162"/>
    </row>
    <row r="68" spans="1:6" ht="87.75" customHeight="1" x14ac:dyDescent="0.25">
      <c r="A68" s="162" t="s">
        <v>227</v>
      </c>
      <c r="B68" s="162"/>
      <c r="C68" s="162"/>
      <c r="D68" s="162"/>
      <c r="E68" s="162"/>
      <c r="F68" s="162"/>
    </row>
    <row r="69" spans="1:6" ht="20.25" customHeight="1" x14ac:dyDescent="0.25">
      <c r="A69" s="164" t="s">
        <v>32</v>
      </c>
      <c r="B69" s="164"/>
      <c r="C69" s="164"/>
      <c r="D69" s="164"/>
      <c r="E69" s="164"/>
      <c r="F69" s="164"/>
    </row>
    <row r="70" spans="1:6" ht="114" customHeight="1" x14ac:dyDescent="0.25">
      <c r="A70" s="163" t="s">
        <v>201</v>
      </c>
      <c r="B70" s="163"/>
      <c r="C70" s="163"/>
      <c r="D70" s="163"/>
      <c r="E70" s="163"/>
      <c r="F70" s="163"/>
    </row>
    <row r="71" spans="1:6" ht="71.25" customHeight="1" x14ac:dyDescent="0.25">
      <c r="A71" s="163" t="s">
        <v>190</v>
      </c>
      <c r="B71" s="163"/>
      <c r="C71" s="163"/>
      <c r="D71" s="163"/>
      <c r="E71" s="163"/>
      <c r="F71" s="163"/>
    </row>
    <row r="72" spans="1:6" ht="83.25" customHeight="1" x14ac:dyDescent="0.25">
      <c r="A72" s="163" t="s">
        <v>228</v>
      </c>
      <c r="B72" s="163"/>
      <c r="C72" s="163"/>
      <c r="D72" s="163"/>
      <c r="E72" s="163"/>
      <c r="F72" s="163"/>
    </row>
    <row r="73" spans="1:6" ht="38.25" customHeight="1" x14ac:dyDescent="0.25">
      <c r="A73" s="163" t="s">
        <v>191</v>
      </c>
      <c r="B73" s="163"/>
      <c r="C73" s="163"/>
      <c r="D73" s="163"/>
      <c r="E73" s="163"/>
      <c r="F73" s="163"/>
    </row>
    <row r="74" spans="1:6" ht="82.5" customHeight="1" x14ac:dyDescent="0.25">
      <c r="A74" s="163" t="s">
        <v>202</v>
      </c>
      <c r="B74" s="163"/>
      <c r="C74" s="163"/>
      <c r="D74" s="163"/>
      <c r="E74" s="163"/>
      <c r="F74" s="163"/>
    </row>
    <row r="75" spans="1:6" ht="18.75" customHeight="1" x14ac:dyDescent="0.25">
      <c r="A75" s="164" t="s">
        <v>35</v>
      </c>
      <c r="B75" s="164"/>
      <c r="C75" s="164"/>
      <c r="D75" s="164"/>
      <c r="E75" s="164"/>
      <c r="F75" s="164"/>
    </row>
    <row r="76" spans="1:6" ht="20.25" customHeight="1" x14ac:dyDescent="0.25">
      <c r="A76" s="163" t="s">
        <v>80</v>
      </c>
      <c r="B76" s="163"/>
      <c r="C76" s="163"/>
      <c r="D76" s="163"/>
      <c r="E76" s="163"/>
      <c r="F76" s="163"/>
    </row>
    <row r="77" spans="1:6" ht="87" customHeight="1" x14ac:dyDescent="0.25">
      <c r="A77" s="163" t="s">
        <v>186</v>
      </c>
      <c r="B77" s="163"/>
      <c r="C77" s="163"/>
      <c r="D77" s="163"/>
      <c r="E77" s="163"/>
      <c r="F77" s="163"/>
    </row>
    <row r="78" spans="1:6" ht="48" customHeight="1" x14ac:dyDescent="0.25">
      <c r="A78" s="163" t="s">
        <v>203</v>
      </c>
      <c r="B78" s="163"/>
      <c r="C78" s="163"/>
      <c r="D78" s="163"/>
      <c r="E78" s="163"/>
      <c r="F78" s="163"/>
    </row>
    <row r="79" spans="1:6" ht="48.75" customHeight="1" x14ac:dyDescent="0.25">
      <c r="A79" s="163" t="s">
        <v>126</v>
      </c>
      <c r="B79" s="163"/>
      <c r="C79" s="163"/>
      <c r="D79" s="163"/>
      <c r="E79" s="163"/>
      <c r="F79" s="163"/>
    </row>
    <row r="80" spans="1:6" ht="48.75" customHeight="1" x14ac:dyDescent="0.25">
      <c r="A80" s="163" t="s">
        <v>184</v>
      </c>
      <c r="B80" s="163"/>
      <c r="C80" s="163"/>
      <c r="D80" s="163"/>
      <c r="E80" s="163"/>
      <c r="F80" s="163"/>
    </row>
    <row r="81" spans="1:6" ht="48.75" customHeight="1" x14ac:dyDescent="0.25">
      <c r="A81" s="163" t="s">
        <v>204</v>
      </c>
      <c r="B81" s="163"/>
      <c r="C81" s="163"/>
      <c r="D81" s="163"/>
      <c r="E81" s="163"/>
      <c r="F81" s="163"/>
    </row>
    <row r="82" spans="1:6" ht="21" customHeight="1" x14ac:dyDescent="0.2">
      <c r="A82" s="165" t="s">
        <v>199</v>
      </c>
      <c r="B82" s="165"/>
      <c r="C82" s="165"/>
      <c r="D82" s="165"/>
      <c r="E82" s="165"/>
      <c r="F82" s="165"/>
    </row>
    <row r="83" spans="1:6" ht="20.25" customHeight="1" x14ac:dyDescent="0.25">
      <c r="A83" s="163" t="s">
        <v>80</v>
      </c>
      <c r="B83" s="163"/>
      <c r="C83" s="163"/>
      <c r="D83" s="163"/>
      <c r="E83" s="163"/>
      <c r="F83" s="163"/>
    </row>
    <row r="84" spans="1:6" ht="68.25" customHeight="1" x14ac:dyDescent="0.25">
      <c r="A84" s="162" t="s">
        <v>200</v>
      </c>
      <c r="B84" s="162"/>
      <c r="C84" s="162"/>
      <c r="D84" s="162"/>
      <c r="E84" s="162"/>
      <c r="F84" s="162"/>
    </row>
    <row r="85" spans="1:6" ht="24.75" hidden="1" customHeight="1" x14ac:dyDescent="0.25">
      <c r="A85" s="164" t="s">
        <v>85</v>
      </c>
      <c r="B85" s="164"/>
      <c r="C85" s="164"/>
      <c r="D85" s="164"/>
      <c r="E85" s="164"/>
      <c r="F85" s="164"/>
    </row>
    <row r="86" spans="1:6" ht="18" customHeight="1" x14ac:dyDescent="0.25">
      <c r="A86" s="161" t="s">
        <v>31</v>
      </c>
      <c r="B86" s="161"/>
      <c r="C86" s="161"/>
      <c r="D86" s="161"/>
      <c r="E86" s="161"/>
      <c r="F86" s="161"/>
    </row>
    <row r="87" spans="1:6" ht="32.25" customHeight="1" x14ac:dyDescent="0.3">
      <c r="A87" s="166" t="s">
        <v>129</v>
      </c>
      <c r="B87" s="166"/>
      <c r="C87" s="166"/>
      <c r="D87" s="166"/>
      <c r="E87" s="166"/>
      <c r="F87" s="166"/>
    </row>
    <row r="88" spans="1:6" ht="18" customHeight="1" x14ac:dyDescent="0.25">
      <c r="A88" s="47" t="s">
        <v>86</v>
      </c>
      <c r="B88" s="46"/>
      <c r="C88" s="46"/>
      <c r="D88" s="46"/>
      <c r="E88" s="46"/>
      <c r="F88" s="46"/>
    </row>
    <row r="89" spans="1:6" ht="36" customHeight="1" x14ac:dyDescent="0.25">
      <c r="A89" s="162" t="s">
        <v>130</v>
      </c>
      <c r="B89" s="162"/>
      <c r="C89" s="162"/>
      <c r="D89" s="162"/>
      <c r="E89" s="162"/>
      <c r="F89" s="162"/>
    </row>
    <row r="90" spans="1:6" ht="21" customHeight="1" x14ac:dyDescent="0.25">
      <c r="A90" s="162" t="s">
        <v>224</v>
      </c>
      <c r="B90" s="162"/>
      <c r="C90" s="162"/>
      <c r="D90" s="162"/>
      <c r="E90" s="162"/>
      <c r="F90" s="162"/>
    </row>
    <row r="91" spans="1:6" ht="21" customHeight="1" x14ac:dyDescent="0.25">
      <c r="A91" s="162" t="s">
        <v>131</v>
      </c>
      <c r="B91" s="162"/>
      <c r="C91" s="162"/>
      <c r="D91" s="162"/>
      <c r="E91" s="162"/>
      <c r="F91" s="162"/>
    </row>
    <row r="92" spans="1:6" ht="21" customHeight="1" x14ac:dyDescent="0.25">
      <c r="A92" s="162" t="s">
        <v>150</v>
      </c>
      <c r="B92" s="162"/>
      <c r="C92" s="162"/>
      <c r="D92" s="162"/>
      <c r="E92" s="162"/>
      <c r="F92" s="162"/>
    </row>
    <row r="93" spans="1:6" ht="21" customHeight="1" x14ac:dyDescent="0.25">
      <c r="A93" s="162" t="s">
        <v>132</v>
      </c>
      <c r="B93" s="162"/>
      <c r="C93" s="162"/>
      <c r="D93" s="162"/>
      <c r="E93" s="162"/>
      <c r="F93" s="162"/>
    </row>
    <row r="94" spans="1:6" ht="39" customHeight="1" x14ac:dyDescent="0.25">
      <c r="A94" s="162" t="s">
        <v>133</v>
      </c>
      <c r="B94" s="162"/>
      <c r="C94" s="162"/>
      <c r="D94" s="162"/>
      <c r="E94" s="162"/>
      <c r="F94" s="162"/>
    </row>
    <row r="95" spans="1:6" ht="72.75" customHeight="1" x14ac:dyDescent="0.25">
      <c r="A95" s="162" t="s">
        <v>229</v>
      </c>
      <c r="B95" s="162"/>
      <c r="C95" s="162"/>
      <c r="D95" s="162"/>
      <c r="E95" s="162"/>
      <c r="F95" s="162"/>
    </row>
    <row r="96" spans="1:6" ht="18" customHeight="1" x14ac:dyDescent="0.25">
      <c r="A96" s="47" t="s">
        <v>109</v>
      </c>
      <c r="B96" s="46"/>
      <c r="C96" s="46"/>
      <c r="D96" s="46"/>
      <c r="E96" s="46"/>
      <c r="F96" s="46"/>
    </row>
    <row r="97" spans="1:6" ht="21" customHeight="1" x14ac:dyDescent="0.25">
      <c r="A97" s="162" t="s">
        <v>134</v>
      </c>
      <c r="B97" s="162"/>
      <c r="C97" s="162"/>
      <c r="D97" s="162"/>
      <c r="E97" s="162"/>
      <c r="F97" s="162"/>
    </row>
    <row r="98" spans="1:6" ht="21" customHeight="1" x14ac:dyDescent="0.25">
      <c r="A98" s="162" t="s">
        <v>135</v>
      </c>
      <c r="B98" s="162"/>
      <c r="C98" s="162"/>
      <c r="D98" s="162"/>
      <c r="E98" s="162"/>
      <c r="F98" s="162"/>
    </row>
    <row r="99" spans="1:6" ht="18" customHeight="1" x14ac:dyDescent="0.25">
      <c r="A99" s="47" t="s">
        <v>34</v>
      </c>
      <c r="B99" s="46"/>
      <c r="C99" s="46"/>
      <c r="D99" s="46"/>
      <c r="E99" s="46"/>
      <c r="F99" s="46"/>
    </row>
    <row r="100" spans="1:6" ht="21" customHeight="1" x14ac:dyDescent="0.25">
      <c r="A100" s="162" t="s">
        <v>136</v>
      </c>
      <c r="B100" s="162"/>
      <c r="C100" s="162"/>
      <c r="D100" s="162"/>
      <c r="E100" s="162"/>
      <c r="F100" s="162"/>
    </row>
    <row r="101" spans="1:6" ht="18" customHeight="1" x14ac:dyDescent="0.25">
      <c r="A101" s="47" t="s">
        <v>14</v>
      </c>
      <c r="B101" s="46"/>
      <c r="C101" s="46"/>
      <c r="D101" s="46"/>
      <c r="E101" s="46"/>
      <c r="F101" s="46"/>
    </row>
    <row r="102" spans="1:6" ht="21" customHeight="1" x14ac:dyDescent="0.25">
      <c r="A102" s="162" t="s">
        <v>137</v>
      </c>
      <c r="B102" s="162"/>
      <c r="C102" s="162"/>
      <c r="D102" s="162"/>
      <c r="E102" s="162"/>
      <c r="F102" s="162"/>
    </row>
    <row r="103" spans="1:6" ht="21" customHeight="1" x14ac:dyDescent="0.25">
      <c r="A103" s="162" t="s">
        <v>225</v>
      </c>
      <c r="B103" s="162"/>
      <c r="C103" s="162"/>
      <c r="D103" s="162"/>
      <c r="E103" s="162"/>
      <c r="F103" s="162"/>
    </row>
    <row r="104" spans="1:6" ht="18" customHeight="1" x14ac:dyDescent="0.25">
      <c r="A104" s="47" t="s">
        <v>8</v>
      </c>
      <c r="B104" s="46"/>
      <c r="C104" s="46"/>
      <c r="D104" s="46"/>
      <c r="E104" s="46"/>
      <c r="F104" s="46"/>
    </row>
    <row r="105" spans="1:6" ht="21" customHeight="1" x14ac:dyDescent="0.25">
      <c r="A105" s="162" t="s">
        <v>143</v>
      </c>
      <c r="B105" s="162"/>
      <c r="C105" s="162"/>
      <c r="D105" s="162"/>
      <c r="E105" s="162"/>
      <c r="F105" s="162"/>
    </row>
    <row r="106" spans="1:6" ht="18" customHeight="1" x14ac:dyDescent="0.25">
      <c r="A106" s="47" t="s">
        <v>26</v>
      </c>
      <c r="B106" s="46"/>
      <c r="C106" s="46"/>
      <c r="D106" s="46"/>
      <c r="E106" s="46"/>
      <c r="F106" s="46"/>
    </row>
    <row r="107" spans="1:6" ht="21" customHeight="1" x14ac:dyDescent="0.25">
      <c r="A107" s="162" t="s">
        <v>138</v>
      </c>
      <c r="B107" s="162"/>
      <c r="C107" s="162"/>
      <c r="D107" s="162"/>
      <c r="E107" s="162"/>
      <c r="F107" s="162"/>
    </row>
    <row r="108" spans="1:6" ht="32.25" customHeight="1" x14ac:dyDescent="0.25">
      <c r="A108" s="162" t="s">
        <v>141</v>
      </c>
      <c r="B108" s="162"/>
      <c r="C108" s="162"/>
      <c r="D108" s="162"/>
      <c r="E108" s="162"/>
      <c r="F108" s="162"/>
    </row>
    <row r="109" spans="1:6" ht="21" customHeight="1" x14ac:dyDescent="0.25">
      <c r="A109" s="162" t="s">
        <v>139</v>
      </c>
      <c r="B109" s="162"/>
      <c r="C109" s="162"/>
      <c r="D109" s="162"/>
      <c r="E109" s="162"/>
      <c r="F109" s="162"/>
    </row>
    <row r="110" spans="1:6" ht="21" customHeight="1" x14ac:dyDescent="0.25">
      <c r="A110" s="162" t="s">
        <v>140</v>
      </c>
      <c r="B110" s="162"/>
      <c r="C110" s="162"/>
      <c r="D110" s="162"/>
      <c r="E110" s="162"/>
      <c r="F110" s="162"/>
    </row>
    <row r="111" spans="1:6" ht="18" customHeight="1" x14ac:dyDescent="0.3">
      <c r="A111" s="166" t="s">
        <v>87</v>
      </c>
      <c r="B111" s="166"/>
      <c r="C111" s="166"/>
      <c r="D111" s="166"/>
      <c r="E111" s="166"/>
      <c r="F111" s="166"/>
    </row>
    <row r="112" spans="1:6" ht="51" customHeight="1" x14ac:dyDescent="0.25">
      <c r="A112" s="167" t="s">
        <v>174</v>
      </c>
      <c r="B112" s="167"/>
      <c r="C112" s="167"/>
      <c r="D112" s="167"/>
      <c r="E112" s="167"/>
      <c r="F112" s="167"/>
    </row>
    <row r="113" spans="1:14" ht="18" customHeight="1" x14ac:dyDescent="0.3">
      <c r="A113" s="166" t="s">
        <v>81</v>
      </c>
      <c r="B113" s="166"/>
      <c r="C113" s="166"/>
      <c r="D113" s="166"/>
      <c r="E113" s="166"/>
      <c r="F113" s="166"/>
    </row>
    <row r="114" spans="1:14" s="68" customFormat="1" ht="18" customHeight="1" x14ac:dyDescent="0.25">
      <c r="A114" s="167" t="s">
        <v>86</v>
      </c>
      <c r="B114" s="167"/>
      <c r="C114" s="167"/>
      <c r="D114" s="167"/>
      <c r="E114" s="167"/>
      <c r="F114" s="167"/>
    </row>
    <row r="115" spans="1:14" ht="34.5" customHeight="1" x14ac:dyDescent="0.25">
      <c r="A115" s="167" t="s">
        <v>175</v>
      </c>
      <c r="B115" s="167"/>
      <c r="C115" s="167"/>
      <c r="D115" s="167"/>
      <c r="E115" s="167"/>
      <c r="F115" s="167"/>
    </row>
    <row r="116" spans="1:14" ht="18" customHeight="1" x14ac:dyDescent="0.3">
      <c r="A116" s="166" t="s">
        <v>194</v>
      </c>
      <c r="B116" s="166"/>
      <c r="C116" s="166"/>
      <c r="D116" s="166"/>
      <c r="E116" s="166"/>
      <c r="F116" s="166"/>
    </row>
    <row r="117" spans="1:14" s="68" customFormat="1" ht="18" customHeight="1" x14ac:dyDescent="0.25">
      <c r="A117" s="167" t="s">
        <v>230</v>
      </c>
      <c r="B117" s="167"/>
      <c r="C117" s="167"/>
      <c r="D117" s="167"/>
      <c r="E117" s="167"/>
      <c r="F117" s="167"/>
    </row>
    <row r="118" spans="1:14" ht="17.25" customHeight="1" x14ac:dyDescent="0.25">
      <c r="A118" s="167" t="s">
        <v>231</v>
      </c>
      <c r="B118" s="167"/>
      <c r="C118" s="167"/>
      <c r="D118" s="167"/>
      <c r="E118" s="167"/>
      <c r="F118" s="167"/>
    </row>
    <row r="119" spans="1:14" s="11" customFormat="1" ht="14.25" customHeight="1" x14ac:dyDescent="0.2">
      <c r="A119" s="14"/>
      <c r="B119" s="14"/>
      <c r="C119" s="14"/>
      <c r="D119" s="14"/>
      <c r="E119" s="15"/>
      <c r="F119" s="20" t="s">
        <v>21</v>
      </c>
      <c r="M119" s="5"/>
      <c r="N119" s="5"/>
    </row>
    <row r="120" spans="1:14" s="49" customFormat="1" ht="28.5" customHeight="1" x14ac:dyDescent="0.2">
      <c r="A120" s="17" t="s">
        <v>1</v>
      </c>
      <c r="B120" s="157" t="s">
        <v>2</v>
      </c>
      <c r="C120" s="157"/>
      <c r="D120" s="17" t="s">
        <v>3</v>
      </c>
      <c r="E120" s="17" t="s">
        <v>4</v>
      </c>
      <c r="F120" s="17" t="s">
        <v>5</v>
      </c>
      <c r="M120" s="19"/>
      <c r="N120" s="19"/>
    </row>
    <row r="121" spans="1:14" ht="15.75" x14ac:dyDescent="0.25">
      <c r="A121" s="155" t="s">
        <v>30</v>
      </c>
      <c r="B121" s="37" t="s">
        <v>50</v>
      </c>
      <c r="C121" s="38"/>
      <c r="D121" s="36">
        <v>1217</v>
      </c>
      <c r="E121" s="39">
        <f>367.2+100</f>
        <v>467.2</v>
      </c>
      <c r="F121" s="35">
        <f t="shared" ref="F121:F194" si="2">SUM(D121:E121)</f>
        <v>1684.2</v>
      </c>
    </row>
    <row r="122" spans="1:14" ht="15.75" x14ac:dyDescent="0.25">
      <c r="A122" s="156"/>
      <c r="B122" s="37" t="s">
        <v>44</v>
      </c>
      <c r="C122" s="38"/>
      <c r="D122" s="36">
        <v>24010</v>
      </c>
      <c r="E122" s="39">
        <f>100+7079.8</f>
        <v>7179.8</v>
      </c>
      <c r="F122" s="35">
        <f>SUM(D122:E122)</f>
        <v>31189.8</v>
      </c>
    </row>
    <row r="123" spans="1:14" ht="15.75" x14ac:dyDescent="0.25">
      <c r="A123" s="156"/>
      <c r="B123" s="37" t="s">
        <v>45</v>
      </c>
      <c r="C123" s="38"/>
      <c r="D123" s="36">
        <v>13090.6</v>
      </c>
      <c r="E123" s="39">
        <f>-100-26.8-100-197.2</f>
        <v>-424</v>
      </c>
      <c r="F123" s="35">
        <f t="shared" si="2"/>
        <v>12666.6</v>
      </c>
    </row>
    <row r="124" spans="1:14" ht="15.75" x14ac:dyDescent="0.25">
      <c r="A124" s="156"/>
      <c r="B124" s="37" t="s">
        <v>61</v>
      </c>
      <c r="C124" s="38"/>
      <c r="D124" s="36">
        <v>278.7</v>
      </c>
      <c r="E124" s="39">
        <f>26.8+97.2</f>
        <v>124</v>
      </c>
      <c r="F124" s="35">
        <f t="shared" si="2"/>
        <v>402.7</v>
      </c>
    </row>
    <row r="125" spans="1:14" ht="15.75" x14ac:dyDescent="0.25">
      <c r="A125" s="156"/>
      <c r="B125" s="37" t="s">
        <v>82</v>
      </c>
      <c r="C125" s="38"/>
      <c r="D125" s="36">
        <v>2345.6</v>
      </c>
      <c r="E125" s="39">
        <f>313-84.6</f>
        <v>228.4</v>
      </c>
      <c r="F125" s="35">
        <f>SUM(D125:E125)</f>
        <v>2574</v>
      </c>
    </row>
    <row r="126" spans="1:14" ht="15.75" x14ac:dyDescent="0.25">
      <c r="A126" s="156"/>
      <c r="B126" s="37" t="s">
        <v>169</v>
      </c>
      <c r="C126" s="38"/>
      <c r="D126" s="36">
        <v>182.9</v>
      </c>
      <c r="E126" s="39">
        <v>100</v>
      </c>
      <c r="F126" s="35">
        <f>SUM(D126:E126)</f>
        <v>282.89999999999998</v>
      </c>
    </row>
    <row r="127" spans="1:14" ht="15.75" x14ac:dyDescent="0.25">
      <c r="A127" s="156"/>
      <c r="B127" s="37" t="s">
        <v>57</v>
      </c>
      <c r="C127" s="38"/>
      <c r="D127" s="36">
        <v>4447.6000000000004</v>
      </c>
      <c r="E127" s="39">
        <v>219.6</v>
      </c>
      <c r="F127" s="35">
        <f t="shared" si="2"/>
        <v>4667.2000000000007</v>
      </c>
    </row>
    <row r="128" spans="1:14" ht="15.75" x14ac:dyDescent="0.25">
      <c r="A128" s="156"/>
      <c r="B128" s="37" t="s">
        <v>83</v>
      </c>
      <c r="C128" s="38"/>
      <c r="D128" s="36">
        <v>679</v>
      </c>
      <c r="E128" s="39">
        <v>64.5</v>
      </c>
      <c r="F128" s="35">
        <f>SUM(D128:E128)</f>
        <v>743.5</v>
      </c>
    </row>
    <row r="129" spans="1:14" ht="15.75" x14ac:dyDescent="0.25">
      <c r="A129" s="156"/>
      <c r="B129" s="37" t="s">
        <v>151</v>
      </c>
      <c r="C129" s="38"/>
      <c r="D129" s="36">
        <v>5167.7</v>
      </c>
      <c r="E129" s="39">
        <v>1543.8</v>
      </c>
      <c r="F129" s="35">
        <f>SUM(D129:E129)</f>
        <v>6711.5</v>
      </c>
    </row>
    <row r="130" spans="1:14" ht="15.75" x14ac:dyDescent="0.25">
      <c r="A130" s="156"/>
      <c r="B130" s="37" t="s">
        <v>64</v>
      </c>
      <c r="C130" s="38"/>
      <c r="D130" s="36">
        <v>9430.1</v>
      </c>
      <c r="E130" s="39">
        <v>4609.7</v>
      </c>
      <c r="F130" s="35">
        <f>SUM(D130:E130)</f>
        <v>14039.8</v>
      </c>
    </row>
    <row r="131" spans="1:14" ht="15.75" x14ac:dyDescent="0.25">
      <c r="A131" s="156"/>
      <c r="B131" s="37" t="s">
        <v>92</v>
      </c>
      <c r="C131" s="38"/>
      <c r="D131" s="36">
        <v>525.1</v>
      </c>
      <c r="E131" s="39">
        <f>21.5+30</f>
        <v>51.5</v>
      </c>
      <c r="F131" s="35">
        <f t="shared" si="2"/>
        <v>576.6</v>
      </c>
    </row>
    <row r="132" spans="1:14" ht="15.75" x14ac:dyDescent="0.25">
      <c r="A132" s="156"/>
      <c r="B132" s="37" t="s">
        <v>187</v>
      </c>
      <c r="C132" s="38"/>
      <c r="D132" s="36">
        <v>154.5</v>
      </c>
      <c r="E132" s="39">
        <v>-30</v>
      </c>
      <c r="F132" s="35">
        <f t="shared" ref="F132:F137" si="3">SUM(D132:E132)</f>
        <v>124.5</v>
      </c>
    </row>
    <row r="133" spans="1:14" ht="15.75" x14ac:dyDescent="0.25">
      <c r="A133" s="156"/>
      <c r="B133" s="37" t="s">
        <v>188</v>
      </c>
      <c r="C133" s="38"/>
      <c r="D133" s="36">
        <v>52</v>
      </c>
      <c r="E133" s="39">
        <v>-52</v>
      </c>
      <c r="F133" s="35">
        <f t="shared" si="3"/>
        <v>0</v>
      </c>
    </row>
    <row r="134" spans="1:14" ht="15.75" x14ac:dyDescent="0.25">
      <c r="A134" s="156"/>
      <c r="B134" s="37" t="s">
        <v>189</v>
      </c>
      <c r="C134" s="38"/>
      <c r="D134" s="36">
        <v>0</v>
      </c>
      <c r="E134" s="39">
        <v>52</v>
      </c>
      <c r="F134" s="35">
        <f t="shared" si="3"/>
        <v>52</v>
      </c>
    </row>
    <row r="135" spans="1:14" ht="15.75" x14ac:dyDescent="0.25">
      <c r="A135" s="156"/>
      <c r="B135" s="37" t="s">
        <v>149</v>
      </c>
      <c r="C135" s="38"/>
      <c r="D135" s="36">
        <v>2888</v>
      </c>
      <c r="E135" s="39">
        <v>849</v>
      </c>
      <c r="F135" s="35">
        <f t="shared" si="3"/>
        <v>3737</v>
      </c>
    </row>
    <row r="136" spans="1:14" ht="15.75" x14ac:dyDescent="0.25">
      <c r="A136" s="156"/>
      <c r="B136" s="37" t="s">
        <v>98</v>
      </c>
      <c r="C136" s="38"/>
      <c r="D136" s="36">
        <v>21.5</v>
      </c>
      <c r="E136" s="39">
        <v>-21.5</v>
      </c>
      <c r="F136" s="35">
        <f t="shared" si="3"/>
        <v>0</v>
      </c>
    </row>
    <row r="137" spans="1:14" ht="15.75" x14ac:dyDescent="0.25">
      <c r="A137" s="156"/>
      <c r="B137" s="37" t="s">
        <v>173</v>
      </c>
      <c r="C137" s="38"/>
      <c r="D137" s="36">
        <v>1966.3</v>
      </c>
      <c r="E137" s="39">
        <v>-797.6</v>
      </c>
      <c r="F137" s="35">
        <f t="shared" si="3"/>
        <v>1168.6999999999998</v>
      </c>
    </row>
    <row r="138" spans="1:14" s="11" customFormat="1" ht="15.75" x14ac:dyDescent="0.25">
      <c r="A138" s="156"/>
      <c r="B138" s="37" t="s">
        <v>68</v>
      </c>
      <c r="C138" s="38"/>
      <c r="D138" s="36">
        <v>25694.500000000004</v>
      </c>
      <c r="E138" s="39">
        <f>-3000-45</f>
        <v>-3045</v>
      </c>
      <c r="F138" s="35">
        <f t="shared" si="2"/>
        <v>22649.500000000004</v>
      </c>
      <c r="M138" s="5"/>
      <c r="N138" s="5"/>
    </row>
    <row r="139" spans="1:14" s="11" customFormat="1" ht="15.75" x14ac:dyDescent="0.25">
      <c r="A139" s="156"/>
      <c r="B139" s="37" t="s">
        <v>56</v>
      </c>
      <c r="C139" s="38"/>
      <c r="D139" s="36">
        <v>28130.7</v>
      </c>
      <c r="E139" s="39">
        <f>3000+1500</f>
        <v>4500</v>
      </c>
      <c r="F139" s="35">
        <f t="shared" si="2"/>
        <v>32630.7</v>
      </c>
      <c r="M139" s="5"/>
      <c r="N139" s="5"/>
    </row>
    <row r="140" spans="1:14" s="11" customFormat="1" ht="15.75" x14ac:dyDescent="0.25">
      <c r="A140" s="156"/>
      <c r="B140" s="37" t="s">
        <v>172</v>
      </c>
      <c r="C140" s="38"/>
      <c r="D140" s="36">
        <v>0</v>
      </c>
      <c r="E140" s="39">
        <v>45</v>
      </c>
      <c r="F140" s="35">
        <f>SUM(D140:E140)</f>
        <v>45</v>
      </c>
      <c r="M140" s="5"/>
      <c r="N140" s="5"/>
    </row>
    <row r="141" spans="1:14" ht="15.75" x14ac:dyDescent="0.25">
      <c r="A141" s="156"/>
      <c r="B141" s="37" t="s">
        <v>58</v>
      </c>
      <c r="C141" s="38"/>
      <c r="D141" s="36">
        <v>150</v>
      </c>
      <c r="E141" s="39">
        <v>-62.5</v>
      </c>
      <c r="F141" s="35">
        <f t="shared" si="2"/>
        <v>87.5</v>
      </c>
      <c r="M141" s="11"/>
    </row>
    <row r="142" spans="1:14" ht="15.75" x14ac:dyDescent="0.25">
      <c r="A142" s="156"/>
      <c r="B142" s="37" t="s">
        <v>62</v>
      </c>
      <c r="C142" s="38"/>
      <c r="D142" s="36">
        <v>0.30000000000000004</v>
      </c>
      <c r="E142" s="39">
        <v>0.3</v>
      </c>
      <c r="F142" s="35">
        <f t="shared" si="2"/>
        <v>0.60000000000000009</v>
      </c>
      <c r="M142" s="11"/>
    </row>
    <row r="143" spans="1:14" ht="15.75" x14ac:dyDescent="0.25">
      <c r="A143" s="156"/>
      <c r="B143" s="37" t="s">
        <v>63</v>
      </c>
      <c r="C143" s="38"/>
      <c r="D143" s="36">
        <v>54.8</v>
      </c>
      <c r="E143" s="39">
        <v>62.2</v>
      </c>
      <c r="F143" s="35">
        <f>SUM(D143:E143)</f>
        <v>117</v>
      </c>
      <c r="M143" s="11"/>
    </row>
    <row r="144" spans="1:14" ht="15.75" x14ac:dyDescent="0.25">
      <c r="A144" s="170" t="s">
        <v>109</v>
      </c>
      <c r="B144" s="69" t="s">
        <v>110</v>
      </c>
      <c r="C144" s="70"/>
      <c r="D144" s="36">
        <v>1225.4000000000001</v>
      </c>
      <c r="E144" s="39">
        <f>-332.9967-84.9794+27.62326</f>
        <v>-390.35283999999996</v>
      </c>
      <c r="F144" s="35">
        <f t="shared" si="2"/>
        <v>835.04716000000008</v>
      </c>
      <c r="M144" s="11"/>
    </row>
    <row r="145" spans="1:13" ht="15.75" x14ac:dyDescent="0.25">
      <c r="A145" s="170"/>
      <c r="B145" s="69" t="s">
        <v>111</v>
      </c>
      <c r="C145" s="70"/>
      <c r="D145" s="36">
        <v>10</v>
      </c>
      <c r="E145" s="39">
        <v>-1</v>
      </c>
      <c r="F145" s="35">
        <f t="shared" si="2"/>
        <v>9</v>
      </c>
      <c r="M145" s="11"/>
    </row>
    <row r="146" spans="1:13" ht="15.75" x14ac:dyDescent="0.25">
      <c r="A146" s="170"/>
      <c r="B146" s="69" t="s">
        <v>112</v>
      </c>
      <c r="C146" s="70"/>
      <c r="D146" s="36">
        <v>0</v>
      </c>
      <c r="E146" s="39">
        <f>332.9967+84.9794+1-27.62326</f>
        <v>391.35283999999996</v>
      </c>
      <c r="F146" s="35">
        <f t="shared" si="2"/>
        <v>391.35283999999996</v>
      </c>
      <c r="M146" s="11"/>
    </row>
    <row r="147" spans="1:13" ht="15.75" x14ac:dyDescent="0.25">
      <c r="A147" s="170"/>
      <c r="B147" s="69" t="s">
        <v>147</v>
      </c>
      <c r="C147" s="70"/>
      <c r="D147" s="36">
        <v>6150.1</v>
      </c>
      <c r="E147" s="39">
        <v>1301.5</v>
      </c>
      <c r="F147" s="35">
        <f t="shared" si="2"/>
        <v>7451.6</v>
      </c>
      <c r="M147" s="11"/>
    </row>
    <row r="148" spans="1:13" ht="15.75" x14ac:dyDescent="0.25">
      <c r="A148" s="170"/>
      <c r="B148" s="69" t="s">
        <v>148</v>
      </c>
      <c r="C148" s="70"/>
      <c r="D148" s="36">
        <v>717.4</v>
      </c>
      <c r="E148" s="39">
        <v>213.7</v>
      </c>
      <c r="F148" s="35">
        <f t="shared" si="2"/>
        <v>931.09999999999991</v>
      </c>
      <c r="M148" s="11"/>
    </row>
    <row r="149" spans="1:13" ht="15.75" x14ac:dyDescent="0.25">
      <c r="A149" s="170" t="s">
        <v>34</v>
      </c>
      <c r="B149" s="69" t="s">
        <v>122</v>
      </c>
      <c r="C149" s="70"/>
      <c r="D149" s="36">
        <v>1000</v>
      </c>
      <c r="E149" s="39">
        <v>-200</v>
      </c>
      <c r="F149" s="35">
        <f t="shared" si="2"/>
        <v>800</v>
      </c>
      <c r="M149" s="11"/>
    </row>
    <row r="150" spans="1:13" ht="15.75" x14ac:dyDescent="0.25">
      <c r="A150" s="170"/>
      <c r="B150" s="171" t="s">
        <v>123</v>
      </c>
      <c r="C150" s="172"/>
      <c r="D150" s="36">
        <v>500.6</v>
      </c>
      <c r="E150" s="39">
        <v>-400</v>
      </c>
      <c r="F150" s="35">
        <f t="shared" si="2"/>
        <v>100.60000000000002</v>
      </c>
      <c r="M150" s="11"/>
    </row>
    <row r="151" spans="1:13" ht="15.75" x14ac:dyDescent="0.25">
      <c r="A151" s="170"/>
      <c r="B151" s="168" t="s">
        <v>125</v>
      </c>
      <c r="C151" s="169"/>
      <c r="D151" s="36">
        <v>100</v>
      </c>
      <c r="E151" s="39">
        <v>900</v>
      </c>
      <c r="F151" s="35">
        <f t="shared" si="2"/>
        <v>1000</v>
      </c>
      <c r="M151" s="11"/>
    </row>
    <row r="152" spans="1:13" ht="15.75" x14ac:dyDescent="0.25">
      <c r="A152" s="170"/>
      <c r="B152" s="168" t="s">
        <v>152</v>
      </c>
      <c r="C152" s="169"/>
      <c r="D152" s="36">
        <v>5203.1000000000004</v>
      </c>
      <c r="E152" s="39">
        <v>1554.3</v>
      </c>
      <c r="F152" s="35">
        <f>SUM(D152:E152)</f>
        <v>6757.4000000000005</v>
      </c>
      <c r="M152" s="11"/>
    </row>
    <row r="153" spans="1:13" ht="15.75" x14ac:dyDescent="0.25">
      <c r="A153" s="170"/>
      <c r="B153" s="168" t="s">
        <v>192</v>
      </c>
      <c r="C153" s="169"/>
      <c r="D153" s="36">
        <v>650.9</v>
      </c>
      <c r="E153" s="39">
        <v>220</v>
      </c>
      <c r="F153" s="35">
        <f>SUM(D153:E153)</f>
        <v>870.9</v>
      </c>
      <c r="M153" s="11"/>
    </row>
    <row r="154" spans="1:13" ht="15.75" x14ac:dyDescent="0.25">
      <c r="A154" s="170"/>
      <c r="B154" s="168" t="s">
        <v>124</v>
      </c>
      <c r="C154" s="169"/>
      <c r="D154" s="36">
        <v>1000</v>
      </c>
      <c r="E154" s="39">
        <f>-300-220</f>
        <v>-520</v>
      </c>
      <c r="F154" s="35">
        <f t="shared" si="2"/>
        <v>480</v>
      </c>
      <c r="M154" s="11"/>
    </row>
    <row r="155" spans="1:13" s="11" customFormat="1" ht="15.75" x14ac:dyDescent="0.25">
      <c r="A155" s="155" t="s">
        <v>8</v>
      </c>
      <c r="B155" s="37" t="s">
        <v>180</v>
      </c>
      <c r="C155" s="38"/>
      <c r="D155" s="39">
        <v>7844</v>
      </c>
      <c r="E155" s="39">
        <v>374.3</v>
      </c>
      <c r="F155" s="40">
        <f>SUM(D155:E155)</f>
        <v>8218.2999999999993</v>
      </c>
      <c r="M155" s="5"/>
    </row>
    <row r="156" spans="1:13" s="11" customFormat="1" ht="15.75" x14ac:dyDescent="0.25">
      <c r="A156" s="156"/>
      <c r="B156" s="37" t="s">
        <v>119</v>
      </c>
      <c r="C156" s="38"/>
      <c r="D156" s="39">
        <v>7847.2</v>
      </c>
      <c r="E156" s="39">
        <v>-82</v>
      </c>
      <c r="F156" s="40">
        <f t="shared" si="2"/>
        <v>7765.2</v>
      </c>
      <c r="M156" s="5"/>
    </row>
    <row r="157" spans="1:13" s="11" customFormat="1" ht="15.75" x14ac:dyDescent="0.25">
      <c r="A157" s="156"/>
      <c r="B157" s="37" t="s">
        <v>181</v>
      </c>
      <c r="C157" s="38"/>
      <c r="D157" s="39">
        <v>7765.2</v>
      </c>
      <c r="E157" s="39">
        <f>-374.3+30-5</f>
        <v>-349.3</v>
      </c>
      <c r="F157" s="40">
        <f t="shared" si="2"/>
        <v>7415.9</v>
      </c>
      <c r="M157" s="5"/>
    </row>
    <row r="158" spans="1:13" s="11" customFormat="1" ht="15.75" x14ac:dyDescent="0.25">
      <c r="A158" s="156"/>
      <c r="B158" s="37" t="s">
        <v>120</v>
      </c>
      <c r="C158" s="38"/>
      <c r="D158" s="39">
        <v>0</v>
      </c>
      <c r="E158" s="39">
        <v>82</v>
      </c>
      <c r="F158" s="40">
        <f t="shared" si="2"/>
        <v>82</v>
      </c>
      <c r="M158" s="5"/>
    </row>
    <row r="159" spans="1:13" s="11" customFormat="1" ht="15.75" x14ac:dyDescent="0.25">
      <c r="A159" s="156"/>
      <c r="B159" s="37" t="s">
        <v>43</v>
      </c>
      <c r="C159" s="38"/>
      <c r="D159" s="39">
        <v>56365.4</v>
      </c>
      <c r="E159" s="39">
        <f>-310+300+485+20</f>
        <v>495</v>
      </c>
      <c r="F159" s="40">
        <f t="shared" si="2"/>
        <v>56860.4</v>
      </c>
      <c r="M159" s="5"/>
    </row>
    <row r="160" spans="1:13" s="11" customFormat="1" ht="15.75" x14ac:dyDescent="0.25">
      <c r="A160" s="156"/>
      <c r="B160" s="37" t="s">
        <v>185</v>
      </c>
      <c r="C160" s="38"/>
      <c r="D160" s="39">
        <v>97199.6</v>
      </c>
      <c r="E160" s="39">
        <v>-230</v>
      </c>
      <c r="F160" s="40">
        <f t="shared" ref="F160:F170" si="4">SUM(D160:E160)</f>
        <v>96969.600000000006</v>
      </c>
      <c r="M160" s="5"/>
    </row>
    <row r="161" spans="1:13" s="11" customFormat="1" ht="15.75" x14ac:dyDescent="0.25">
      <c r="A161" s="156"/>
      <c r="B161" s="37" t="s">
        <v>178</v>
      </c>
      <c r="C161" s="38"/>
      <c r="D161" s="39">
        <v>10876.8</v>
      </c>
      <c r="E161" s="39">
        <f>250-15</f>
        <v>235</v>
      </c>
      <c r="F161" s="40">
        <f t="shared" si="4"/>
        <v>11111.8</v>
      </c>
      <c r="M161" s="5"/>
    </row>
    <row r="162" spans="1:13" s="11" customFormat="1" ht="15.75" x14ac:dyDescent="0.25">
      <c r="A162" s="156"/>
      <c r="B162" s="37" t="s">
        <v>39</v>
      </c>
      <c r="C162" s="38"/>
      <c r="D162" s="39">
        <v>15547.7</v>
      </c>
      <c r="E162" s="39">
        <v>-80</v>
      </c>
      <c r="F162" s="40">
        <f t="shared" si="4"/>
        <v>15467.7</v>
      </c>
      <c r="M162" s="5"/>
    </row>
    <row r="163" spans="1:13" s="11" customFormat="1" ht="15.75" x14ac:dyDescent="0.25">
      <c r="A163" s="156"/>
      <c r="B163" s="37" t="s">
        <v>183</v>
      </c>
      <c r="C163" s="38"/>
      <c r="D163" s="39">
        <v>2004</v>
      </c>
      <c r="E163" s="39">
        <v>80</v>
      </c>
      <c r="F163" s="40">
        <f t="shared" si="4"/>
        <v>2084</v>
      </c>
      <c r="M163" s="5"/>
    </row>
    <row r="164" spans="1:13" s="11" customFormat="1" ht="15.75" x14ac:dyDescent="0.25">
      <c r="A164" s="156"/>
      <c r="B164" s="37" t="s">
        <v>179</v>
      </c>
      <c r="C164" s="38"/>
      <c r="D164" s="39">
        <v>13462.5</v>
      </c>
      <c r="E164" s="39">
        <f>60-35</f>
        <v>25</v>
      </c>
      <c r="F164" s="40">
        <f t="shared" si="4"/>
        <v>13487.5</v>
      </c>
      <c r="M164" s="5"/>
    </row>
    <row r="165" spans="1:13" s="11" customFormat="1" ht="15.75" x14ac:dyDescent="0.25">
      <c r="A165" s="156"/>
      <c r="B165" s="37" t="s">
        <v>52</v>
      </c>
      <c r="C165" s="38"/>
      <c r="D165" s="39">
        <v>295.89999999999998</v>
      </c>
      <c r="E165" s="39">
        <v>45</v>
      </c>
      <c r="F165" s="35">
        <f t="shared" si="4"/>
        <v>340.9</v>
      </c>
      <c r="M165" s="5"/>
    </row>
    <row r="166" spans="1:13" ht="15.75" x14ac:dyDescent="0.25">
      <c r="A166" s="156"/>
      <c r="B166" s="168" t="s">
        <v>142</v>
      </c>
      <c r="C166" s="169"/>
      <c r="D166" s="36">
        <v>2640.2</v>
      </c>
      <c r="E166" s="39">
        <v>670.6</v>
      </c>
      <c r="F166" s="40">
        <f t="shared" si="4"/>
        <v>3310.7999999999997</v>
      </c>
    </row>
    <row r="167" spans="1:13" ht="15.75" x14ac:dyDescent="0.25">
      <c r="A167" s="156"/>
      <c r="B167" s="168" t="s">
        <v>177</v>
      </c>
      <c r="C167" s="169"/>
      <c r="D167" s="36">
        <v>4080.5</v>
      </c>
      <c r="E167" s="39">
        <v>1</v>
      </c>
      <c r="F167" s="40">
        <f t="shared" si="4"/>
        <v>4081.5</v>
      </c>
    </row>
    <row r="168" spans="1:13" ht="15.75" x14ac:dyDescent="0.25">
      <c r="A168" s="156"/>
      <c r="B168" s="168" t="s">
        <v>176</v>
      </c>
      <c r="C168" s="169"/>
      <c r="D168" s="36">
        <v>397</v>
      </c>
      <c r="E168" s="39">
        <v>-1</v>
      </c>
      <c r="F168" s="40">
        <f t="shared" si="4"/>
        <v>396</v>
      </c>
    </row>
    <row r="169" spans="1:13" ht="15.75" x14ac:dyDescent="0.25">
      <c r="A169" s="158"/>
      <c r="B169" s="168" t="s">
        <v>182</v>
      </c>
      <c r="C169" s="169"/>
      <c r="D169" s="36">
        <v>29401.1</v>
      </c>
      <c r="E169" s="39">
        <f>-300-250</f>
        <v>-550</v>
      </c>
      <c r="F169" s="40">
        <f t="shared" si="4"/>
        <v>28851.1</v>
      </c>
    </row>
    <row r="170" spans="1:13" ht="16.5" customHeight="1" x14ac:dyDescent="0.25">
      <c r="A170" s="170" t="s">
        <v>14</v>
      </c>
      <c r="B170" s="168" t="s">
        <v>54</v>
      </c>
      <c r="C170" s="169"/>
      <c r="D170" s="36">
        <v>16574.900000000001</v>
      </c>
      <c r="E170" s="39">
        <v>-16</v>
      </c>
      <c r="F170" s="35">
        <f t="shared" si="4"/>
        <v>16558.900000000001</v>
      </c>
    </row>
    <row r="171" spans="1:13" ht="15.75" x14ac:dyDescent="0.25">
      <c r="A171" s="170"/>
      <c r="B171" s="168" t="s">
        <v>40</v>
      </c>
      <c r="C171" s="169"/>
      <c r="D171" s="36">
        <v>31658.2</v>
      </c>
      <c r="E171" s="39">
        <f>758.1+15.6+84.6+1675.9</f>
        <v>2534.2000000000003</v>
      </c>
      <c r="F171" s="35">
        <f t="shared" si="2"/>
        <v>34192.400000000001</v>
      </c>
    </row>
    <row r="172" spans="1:13" ht="15.75" x14ac:dyDescent="0.25">
      <c r="A172" s="170"/>
      <c r="B172" s="168" t="s">
        <v>42</v>
      </c>
      <c r="C172" s="169"/>
      <c r="D172" s="36">
        <v>2042.0000000000002</v>
      </c>
      <c r="E172" s="39">
        <f>47.2+2.2+104.5</f>
        <v>153.9</v>
      </c>
      <c r="F172" s="35">
        <f t="shared" si="2"/>
        <v>2195.9</v>
      </c>
    </row>
    <row r="173" spans="1:13" ht="15.75" x14ac:dyDescent="0.25">
      <c r="A173" s="170"/>
      <c r="B173" s="37" t="s">
        <v>53</v>
      </c>
      <c r="C173" s="38"/>
      <c r="D173" s="36">
        <v>10560.5</v>
      </c>
      <c r="E173" s="39">
        <f>269.6-1.8+596</f>
        <v>863.8</v>
      </c>
      <c r="F173" s="35">
        <f t="shared" si="2"/>
        <v>11424.3</v>
      </c>
    </row>
    <row r="174" spans="1:13" ht="15.75" x14ac:dyDescent="0.25">
      <c r="A174" s="170"/>
      <c r="B174" s="168" t="s">
        <v>73</v>
      </c>
      <c r="C174" s="169"/>
      <c r="D174" s="36">
        <v>731.69999999999993</v>
      </c>
      <c r="E174" s="39">
        <v>213.6</v>
      </c>
      <c r="F174" s="35">
        <f t="shared" si="2"/>
        <v>945.3</v>
      </c>
    </row>
    <row r="175" spans="1:13" ht="15.75" x14ac:dyDescent="0.25">
      <c r="A175" s="170"/>
      <c r="B175" s="168" t="s">
        <v>41</v>
      </c>
      <c r="C175" s="169"/>
      <c r="D175" s="36">
        <v>1922.9</v>
      </c>
      <c r="E175" s="39">
        <f>55.6+120.7</f>
        <v>176.3</v>
      </c>
      <c r="F175" s="35">
        <f t="shared" si="2"/>
        <v>2099.2000000000003</v>
      </c>
    </row>
    <row r="176" spans="1:13" ht="15.75" hidden="1" customHeight="1" x14ac:dyDescent="0.25">
      <c r="A176" s="71"/>
      <c r="B176" s="168" t="s">
        <v>74</v>
      </c>
      <c r="C176" s="169"/>
      <c r="D176" s="36">
        <v>0</v>
      </c>
      <c r="E176" s="39"/>
      <c r="F176" s="35">
        <f t="shared" si="2"/>
        <v>0</v>
      </c>
    </row>
    <row r="177" spans="1:6" ht="15.75" x14ac:dyDescent="0.25">
      <c r="A177" s="155" t="s">
        <v>25</v>
      </c>
      <c r="B177" s="168" t="s">
        <v>116</v>
      </c>
      <c r="C177" s="169"/>
      <c r="D177" s="39">
        <v>16</v>
      </c>
      <c r="E177" s="39">
        <v>1.22</v>
      </c>
      <c r="F177" s="35">
        <f t="shared" si="2"/>
        <v>17.22</v>
      </c>
    </row>
    <row r="178" spans="1:6" ht="15.75" x14ac:dyDescent="0.25">
      <c r="A178" s="156"/>
      <c r="B178" s="168" t="s">
        <v>115</v>
      </c>
      <c r="C178" s="169"/>
      <c r="D178" s="39">
        <v>15</v>
      </c>
      <c r="E178" s="39">
        <v>-1.22</v>
      </c>
      <c r="F178" s="35">
        <f t="shared" si="2"/>
        <v>13.78</v>
      </c>
    </row>
    <row r="179" spans="1:6" ht="15.75" x14ac:dyDescent="0.25">
      <c r="A179" s="156"/>
      <c r="B179" s="168" t="s">
        <v>101</v>
      </c>
      <c r="C179" s="169"/>
      <c r="D179" s="39">
        <v>5945.1</v>
      </c>
      <c r="E179" s="39">
        <v>-34.1</v>
      </c>
      <c r="F179" s="35">
        <f t="shared" si="2"/>
        <v>5911</v>
      </c>
    </row>
    <row r="180" spans="1:6" ht="15.75" x14ac:dyDescent="0.25">
      <c r="A180" s="156"/>
      <c r="B180" s="168" t="s">
        <v>100</v>
      </c>
      <c r="C180" s="169"/>
      <c r="D180" s="39">
        <v>222</v>
      </c>
      <c r="E180" s="39">
        <v>34.1</v>
      </c>
      <c r="F180" s="35">
        <f t="shared" si="2"/>
        <v>256.10000000000002</v>
      </c>
    </row>
    <row r="181" spans="1:6" ht="15.75" x14ac:dyDescent="0.25">
      <c r="A181" s="156"/>
      <c r="B181" s="37" t="s">
        <v>59</v>
      </c>
      <c r="C181" s="38"/>
      <c r="D181" s="39">
        <v>439.4</v>
      </c>
      <c r="E181" s="39">
        <v>14.7</v>
      </c>
      <c r="F181" s="35">
        <f t="shared" si="2"/>
        <v>454.09999999999997</v>
      </c>
    </row>
    <row r="182" spans="1:6" ht="15.75" x14ac:dyDescent="0.25">
      <c r="A182" s="158"/>
      <c r="B182" s="37" t="s">
        <v>60</v>
      </c>
      <c r="C182" s="38"/>
      <c r="D182" s="39">
        <v>1055.5</v>
      </c>
      <c r="E182" s="39">
        <v>-14.7</v>
      </c>
      <c r="F182" s="35">
        <f t="shared" si="2"/>
        <v>1040.8</v>
      </c>
    </row>
    <row r="183" spans="1:6" ht="15.75" x14ac:dyDescent="0.25">
      <c r="A183" s="44" t="s">
        <v>36</v>
      </c>
      <c r="B183" s="168" t="s">
        <v>71</v>
      </c>
      <c r="C183" s="169"/>
      <c r="D183" s="36">
        <v>1316.8</v>
      </c>
      <c r="E183" s="39">
        <v>797.6</v>
      </c>
      <c r="F183" s="35">
        <f>SUM(D183:E183)</f>
        <v>2114.4</v>
      </c>
    </row>
    <row r="184" spans="1:6" ht="15.75" x14ac:dyDescent="0.25">
      <c r="A184" s="155" t="s">
        <v>26</v>
      </c>
      <c r="B184" s="168" t="s">
        <v>93</v>
      </c>
      <c r="C184" s="169"/>
      <c r="D184" s="36">
        <v>790.2</v>
      </c>
      <c r="E184" s="39">
        <v>195.8</v>
      </c>
      <c r="F184" s="40">
        <f t="shared" si="2"/>
        <v>986</v>
      </c>
    </row>
    <row r="185" spans="1:6" ht="15.75" x14ac:dyDescent="0.25">
      <c r="A185" s="156"/>
      <c r="B185" s="168" t="s">
        <v>65</v>
      </c>
      <c r="C185" s="169"/>
      <c r="D185" s="36">
        <v>87823.2</v>
      </c>
      <c r="E185" s="39">
        <v>-3000</v>
      </c>
      <c r="F185" s="40">
        <f t="shared" si="2"/>
        <v>84823.2</v>
      </c>
    </row>
    <row r="186" spans="1:6" ht="15.75" x14ac:dyDescent="0.25">
      <c r="A186" s="156"/>
      <c r="B186" s="168" t="s">
        <v>97</v>
      </c>
      <c r="C186" s="169"/>
      <c r="D186" s="36">
        <v>5736</v>
      </c>
      <c r="E186" s="39">
        <v>3000</v>
      </c>
      <c r="F186" s="40">
        <f t="shared" si="2"/>
        <v>8736</v>
      </c>
    </row>
    <row r="187" spans="1:6" ht="15.75" x14ac:dyDescent="0.25">
      <c r="A187" s="156"/>
      <c r="B187" s="37" t="s">
        <v>75</v>
      </c>
      <c r="C187" s="38"/>
      <c r="D187" s="36">
        <v>26090</v>
      </c>
      <c r="E187" s="39">
        <v>43000</v>
      </c>
      <c r="F187" s="40">
        <f t="shared" si="2"/>
        <v>69090</v>
      </c>
    </row>
    <row r="188" spans="1:6" ht="15.75" x14ac:dyDescent="0.25">
      <c r="A188" s="156"/>
      <c r="B188" s="37" t="s">
        <v>55</v>
      </c>
      <c r="C188" s="38"/>
      <c r="D188" s="36">
        <v>118474.4</v>
      </c>
      <c r="E188" s="39">
        <v>-43000</v>
      </c>
      <c r="F188" s="40">
        <f t="shared" si="2"/>
        <v>75474.399999999994</v>
      </c>
    </row>
    <row r="189" spans="1:6" ht="15.75" x14ac:dyDescent="0.25">
      <c r="A189" s="156"/>
      <c r="B189" s="37" t="s">
        <v>94</v>
      </c>
      <c r="C189" s="38"/>
      <c r="D189" s="36">
        <v>1064.3</v>
      </c>
      <c r="E189" s="39">
        <v>-1.1000000000000001</v>
      </c>
      <c r="F189" s="40">
        <f t="shared" si="2"/>
        <v>1063.2</v>
      </c>
    </row>
    <row r="190" spans="1:6" ht="15.75" x14ac:dyDescent="0.25">
      <c r="A190" s="156"/>
      <c r="B190" s="37" t="s">
        <v>99</v>
      </c>
      <c r="C190" s="38"/>
      <c r="D190" s="36">
        <v>82.3</v>
      </c>
      <c r="E190" s="39">
        <v>1.1000000000000001</v>
      </c>
      <c r="F190" s="40">
        <f t="shared" si="2"/>
        <v>83.399999999999991</v>
      </c>
    </row>
    <row r="191" spans="1:6" ht="15.75" x14ac:dyDescent="0.25">
      <c r="A191" s="156"/>
      <c r="B191" s="168" t="s">
        <v>145</v>
      </c>
      <c r="C191" s="169"/>
      <c r="D191" s="36">
        <v>3115.8</v>
      </c>
      <c r="E191" s="39">
        <v>930.4</v>
      </c>
      <c r="F191" s="40">
        <f t="shared" si="2"/>
        <v>4046.2000000000003</v>
      </c>
    </row>
    <row r="192" spans="1:6" ht="15.75" x14ac:dyDescent="0.25">
      <c r="A192" s="156"/>
      <c r="B192" s="168" t="s">
        <v>99</v>
      </c>
      <c r="C192" s="169"/>
      <c r="D192" s="36">
        <v>150.4</v>
      </c>
      <c r="E192" s="39">
        <v>83.4</v>
      </c>
      <c r="F192" s="40">
        <f t="shared" si="2"/>
        <v>233.8</v>
      </c>
    </row>
    <row r="193" spans="1:13" ht="15.75" x14ac:dyDescent="0.25">
      <c r="A193" s="156"/>
      <c r="B193" s="168" t="s">
        <v>144</v>
      </c>
      <c r="C193" s="169"/>
      <c r="D193" s="36">
        <v>4663.7</v>
      </c>
      <c r="E193" s="39">
        <v>1393.2</v>
      </c>
      <c r="F193" s="40">
        <f t="shared" si="2"/>
        <v>6056.9</v>
      </c>
    </row>
    <row r="194" spans="1:13" ht="15.75" x14ac:dyDescent="0.25">
      <c r="A194" s="156"/>
      <c r="B194" s="168" t="s">
        <v>146</v>
      </c>
      <c r="C194" s="169"/>
      <c r="D194" s="36">
        <v>9188.4</v>
      </c>
      <c r="E194" s="39">
        <v>2190.4</v>
      </c>
      <c r="F194" s="40">
        <f t="shared" si="2"/>
        <v>11378.8</v>
      </c>
    </row>
    <row r="195" spans="1:13" ht="15.75" x14ac:dyDescent="0.25">
      <c r="A195" s="7" t="s">
        <v>6</v>
      </c>
      <c r="B195" s="159"/>
      <c r="C195" s="159"/>
      <c r="D195" s="8" t="s">
        <v>20</v>
      </c>
      <c r="E195" s="9">
        <f>SUM(E121:E194)</f>
        <v>28966.100000000002</v>
      </c>
      <c r="F195" s="8"/>
      <c r="G195" s="5">
        <f>24924+45+1500+2497.1</f>
        <v>28966.1</v>
      </c>
      <c r="H195" s="59">
        <f>G195-E195</f>
        <v>0</v>
      </c>
      <c r="I195" s="5">
        <f>24924-83.4-2190.4-1589-930.4-670.6-1301.5-213.7-7447-313-849-1543.8-4609.7-219.6-64.5-1554.3-213.6-1130.5</f>
        <v>-3.4106051316484809E-12</v>
      </c>
      <c r="J195" s="16">
        <f>I195-H195</f>
        <v>-3.4106051316484809E-12</v>
      </c>
    </row>
    <row r="196" spans="1:13" ht="7.5" customHeight="1" x14ac:dyDescent="0.25">
      <c r="A196" s="2"/>
      <c r="B196" s="3"/>
      <c r="C196" s="3"/>
      <c r="D196" s="4"/>
      <c r="E196" s="1"/>
      <c r="F196" s="4"/>
    </row>
    <row r="197" spans="1:13" s="61" customFormat="1" ht="96.75" customHeight="1" x14ac:dyDescent="0.25">
      <c r="A197" s="185" t="s">
        <v>241</v>
      </c>
      <c r="B197" s="185"/>
      <c r="C197" s="185"/>
      <c r="D197" s="185"/>
      <c r="E197" s="185"/>
      <c r="F197" s="185"/>
    </row>
    <row r="198" spans="1:13" ht="16.5" customHeight="1" x14ac:dyDescent="0.25">
      <c r="A198" s="185" t="s">
        <v>232</v>
      </c>
      <c r="B198" s="185"/>
      <c r="C198" s="185"/>
      <c r="D198" s="185"/>
      <c r="E198" s="185"/>
      <c r="F198" s="185"/>
      <c r="G198" s="45"/>
      <c r="H198" s="45"/>
      <c r="I198" s="45"/>
      <c r="J198" s="45"/>
      <c r="K198" s="45"/>
      <c r="L198" s="45"/>
      <c r="M198" s="45"/>
    </row>
    <row r="199" spans="1:13" s="58" customFormat="1" ht="11.25" x14ac:dyDescent="0.2">
      <c r="A199" s="56"/>
      <c r="B199" s="56"/>
      <c r="C199" s="56"/>
      <c r="D199" s="56"/>
      <c r="E199" s="56"/>
      <c r="F199" s="57" t="s">
        <v>7</v>
      </c>
    </row>
    <row r="200" spans="1:13" ht="15.75" customHeight="1" x14ac:dyDescent="0.25">
      <c r="A200" s="195" t="s">
        <v>10</v>
      </c>
      <c r="B200" s="196"/>
      <c r="C200" s="197" t="s">
        <v>11</v>
      </c>
      <c r="D200" s="197"/>
      <c r="E200" s="197"/>
      <c r="F200" s="197"/>
    </row>
    <row r="201" spans="1:13" ht="17.25" customHeight="1" x14ac:dyDescent="0.25">
      <c r="A201" s="41" t="s">
        <v>12</v>
      </c>
      <c r="B201" s="72">
        <v>33.5</v>
      </c>
      <c r="C201" s="173" t="s">
        <v>27</v>
      </c>
      <c r="D201" s="174"/>
      <c r="E201" s="175"/>
      <c r="F201" s="192">
        <f>E61</f>
        <v>-6208.4937599999994</v>
      </c>
      <c r="M201" s="43"/>
    </row>
    <row r="202" spans="1:13" ht="15.75" customHeight="1" x14ac:dyDescent="0.2">
      <c r="A202" s="42" t="s">
        <v>13</v>
      </c>
      <c r="B202" s="72">
        <f>-7537.9+30.91729+544.98895</f>
        <v>-6961.9937599999994</v>
      </c>
      <c r="C202" s="176"/>
      <c r="D202" s="177"/>
      <c r="E202" s="178"/>
      <c r="F202" s="193"/>
    </row>
    <row r="203" spans="1:13" ht="16.5" customHeight="1" x14ac:dyDescent="0.25">
      <c r="A203" s="41" t="s">
        <v>28</v>
      </c>
      <c r="B203" s="72">
        <v>720</v>
      </c>
      <c r="C203" s="179"/>
      <c r="D203" s="180"/>
      <c r="E203" s="181"/>
      <c r="F203" s="194"/>
      <c r="G203" s="5">
        <f>-48.5-182.6+30.6-370.6-1713.1+150+1563.1+8173+48.5</f>
        <v>7650.4</v>
      </c>
      <c r="H203" s="16">
        <f>G203-E195</f>
        <v>-21315.700000000004</v>
      </c>
    </row>
    <row r="204" spans="1:13" ht="16.5" customHeight="1" x14ac:dyDescent="0.2">
      <c r="A204" s="182" t="s">
        <v>153</v>
      </c>
      <c r="B204" s="192">
        <v>24924</v>
      </c>
      <c r="C204" s="186" t="s">
        <v>154</v>
      </c>
      <c r="D204" s="187"/>
      <c r="E204" s="188"/>
      <c r="F204" s="74">
        <v>7447</v>
      </c>
      <c r="H204" s="16"/>
    </row>
    <row r="205" spans="1:13" ht="16.5" customHeight="1" x14ac:dyDescent="0.2">
      <c r="A205" s="183"/>
      <c r="B205" s="193"/>
      <c r="C205" s="186" t="s">
        <v>168</v>
      </c>
      <c r="D205" s="187"/>
      <c r="E205" s="188"/>
      <c r="F205" s="74">
        <f>313-84.6</f>
        <v>228.4</v>
      </c>
      <c r="H205" s="16"/>
    </row>
    <row r="206" spans="1:13" ht="16.5" customHeight="1" x14ac:dyDescent="0.2">
      <c r="A206" s="183"/>
      <c r="B206" s="193"/>
      <c r="C206" s="186" t="s">
        <v>155</v>
      </c>
      <c r="D206" s="187"/>
      <c r="E206" s="188"/>
      <c r="F206" s="74">
        <v>849</v>
      </c>
      <c r="H206" s="16"/>
    </row>
    <row r="207" spans="1:13" ht="16.5" customHeight="1" x14ac:dyDescent="0.2">
      <c r="A207" s="183"/>
      <c r="B207" s="193"/>
      <c r="C207" s="186" t="s">
        <v>156</v>
      </c>
      <c r="D207" s="187"/>
      <c r="E207" s="188"/>
      <c r="F207" s="74">
        <v>1543.8</v>
      </c>
      <c r="H207" s="16"/>
    </row>
    <row r="208" spans="1:13" ht="16.5" customHeight="1" x14ac:dyDescent="0.2">
      <c r="A208" s="183"/>
      <c r="B208" s="193"/>
      <c r="C208" s="186" t="s">
        <v>161</v>
      </c>
      <c r="D208" s="187"/>
      <c r="E208" s="188"/>
      <c r="F208" s="74">
        <v>1554.3</v>
      </c>
      <c r="H208" s="16"/>
    </row>
    <row r="209" spans="1:13" ht="16.5" customHeight="1" x14ac:dyDescent="0.2">
      <c r="A209" s="183"/>
      <c r="B209" s="193"/>
      <c r="C209" s="186" t="s">
        <v>157</v>
      </c>
      <c r="D209" s="187"/>
      <c r="E209" s="188"/>
      <c r="F209" s="74">
        <v>213.7</v>
      </c>
      <c r="H209" s="16"/>
    </row>
    <row r="210" spans="1:13" ht="16.5" customHeight="1" x14ac:dyDescent="0.2">
      <c r="A210" s="183"/>
      <c r="B210" s="193"/>
      <c r="C210" s="186" t="s">
        <v>158</v>
      </c>
      <c r="D210" s="187"/>
      <c r="E210" s="188"/>
      <c r="F210" s="74">
        <v>1301.5</v>
      </c>
      <c r="H210" s="16"/>
    </row>
    <row r="211" spans="1:13" ht="33" customHeight="1" x14ac:dyDescent="0.2">
      <c r="A211" s="183"/>
      <c r="B211" s="193"/>
      <c r="C211" s="186" t="s">
        <v>159</v>
      </c>
      <c r="D211" s="187"/>
      <c r="E211" s="188"/>
      <c r="F211" s="74">
        <v>213.6</v>
      </c>
      <c r="H211" s="16"/>
    </row>
    <row r="212" spans="1:13" ht="14.25" customHeight="1" x14ac:dyDescent="0.2">
      <c r="A212" s="183"/>
      <c r="B212" s="193"/>
      <c r="C212" s="186" t="s">
        <v>160</v>
      </c>
      <c r="D212" s="187"/>
      <c r="E212" s="188"/>
      <c r="F212" s="74">
        <f>1130.5+84.6</f>
        <v>1215.0999999999999</v>
      </c>
      <c r="H212" s="16"/>
    </row>
    <row r="213" spans="1:13" ht="33" customHeight="1" x14ac:dyDescent="0.2">
      <c r="A213" s="183"/>
      <c r="B213" s="193"/>
      <c r="C213" s="186" t="s">
        <v>162</v>
      </c>
      <c r="D213" s="187"/>
      <c r="E213" s="188"/>
      <c r="F213" s="74">
        <v>670.6</v>
      </c>
      <c r="H213" s="16"/>
    </row>
    <row r="214" spans="1:13" ht="16.5" customHeight="1" x14ac:dyDescent="0.2">
      <c r="A214" s="183"/>
      <c r="B214" s="193"/>
      <c r="C214" s="186" t="s">
        <v>163</v>
      </c>
      <c r="D214" s="187"/>
      <c r="E214" s="188"/>
      <c r="F214" s="74">
        <v>930.4</v>
      </c>
      <c r="H214" s="16"/>
    </row>
    <row r="215" spans="1:13" ht="16.5" customHeight="1" x14ac:dyDescent="0.2">
      <c r="A215" s="183"/>
      <c r="B215" s="193"/>
      <c r="C215" s="186" t="s">
        <v>164</v>
      </c>
      <c r="D215" s="187"/>
      <c r="E215" s="188"/>
      <c r="F215" s="74">
        <v>1589</v>
      </c>
      <c r="H215" s="16"/>
    </row>
    <row r="216" spans="1:13" ht="16.5" customHeight="1" x14ac:dyDescent="0.2">
      <c r="A216" s="183"/>
      <c r="B216" s="193"/>
      <c r="C216" s="186" t="s">
        <v>163</v>
      </c>
      <c r="D216" s="187"/>
      <c r="E216" s="188"/>
      <c r="F216" s="74">
        <v>2190.4</v>
      </c>
      <c r="H216" s="16"/>
    </row>
    <row r="217" spans="1:13" ht="16.5" customHeight="1" x14ac:dyDescent="0.2">
      <c r="A217" s="183"/>
      <c r="B217" s="193"/>
      <c r="C217" s="186" t="s">
        <v>165</v>
      </c>
      <c r="D217" s="187"/>
      <c r="E217" s="188"/>
      <c r="F217" s="74">
        <v>4609.7</v>
      </c>
      <c r="H217" s="16"/>
    </row>
    <row r="218" spans="1:13" ht="16.5" customHeight="1" x14ac:dyDescent="0.2">
      <c r="A218" s="183"/>
      <c r="B218" s="193"/>
      <c r="C218" s="189" t="s">
        <v>88</v>
      </c>
      <c r="D218" s="190"/>
      <c r="E218" s="191"/>
      <c r="F218" s="74">
        <v>64.5</v>
      </c>
      <c r="H218" s="16"/>
    </row>
    <row r="219" spans="1:13" ht="16.5" customHeight="1" x14ac:dyDescent="0.2">
      <c r="A219" s="183"/>
      <c r="B219" s="193"/>
      <c r="C219" s="186" t="s">
        <v>166</v>
      </c>
      <c r="D219" s="187"/>
      <c r="E219" s="188"/>
      <c r="F219" s="74">
        <v>219.6</v>
      </c>
      <c r="H219" s="16"/>
    </row>
    <row r="220" spans="1:13" ht="16.5" customHeight="1" x14ac:dyDescent="0.2">
      <c r="A220" s="184"/>
      <c r="B220" s="194"/>
      <c r="C220" s="186" t="s">
        <v>167</v>
      </c>
      <c r="D220" s="187"/>
      <c r="E220" s="188"/>
      <c r="F220" s="74">
        <v>83.4</v>
      </c>
      <c r="H220" s="16"/>
    </row>
    <row r="221" spans="1:13" ht="48" customHeight="1" x14ac:dyDescent="0.2">
      <c r="A221" s="60" t="s">
        <v>84</v>
      </c>
      <c r="B221" s="73">
        <v>65</v>
      </c>
      <c r="C221" s="186" t="s">
        <v>170</v>
      </c>
      <c r="D221" s="187"/>
      <c r="E221" s="188"/>
      <c r="F221" s="72">
        <v>45</v>
      </c>
    </row>
    <row r="222" spans="1:13" ht="16.5" customHeight="1" x14ac:dyDescent="0.2">
      <c r="A222" s="60" t="s">
        <v>22</v>
      </c>
      <c r="B222" s="73">
        <v>1500</v>
      </c>
      <c r="C222" s="186" t="s">
        <v>89</v>
      </c>
      <c r="D222" s="187"/>
      <c r="E222" s="188"/>
      <c r="F222" s="75">
        <v>1500</v>
      </c>
    </row>
    <row r="223" spans="1:13" ht="30.75" customHeight="1" x14ac:dyDescent="0.2">
      <c r="A223" s="76" t="s">
        <v>193</v>
      </c>
      <c r="B223" s="72">
        <v>2497.1</v>
      </c>
      <c r="C223" s="186" t="s">
        <v>160</v>
      </c>
      <c r="D223" s="187"/>
      <c r="E223" s="188"/>
      <c r="F223" s="72">
        <v>2497.1</v>
      </c>
    </row>
    <row r="224" spans="1:13" ht="15" x14ac:dyDescent="0.25">
      <c r="A224" s="18" t="s">
        <v>9</v>
      </c>
      <c r="B224" s="77">
        <f>SUM(B201:B222)</f>
        <v>20280.506240000002</v>
      </c>
      <c r="C224" s="198" t="s">
        <v>9</v>
      </c>
      <c r="D224" s="198"/>
      <c r="E224" s="198"/>
      <c r="F224" s="78">
        <f>SUM(F201:F222)</f>
        <v>20260.506239999999</v>
      </c>
      <c r="M224" s="43">
        <f>B224-F224</f>
        <v>20.000000000003638</v>
      </c>
    </row>
    <row r="225" spans="1:12" ht="0.75" customHeight="1" x14ac:dyDescent="0.25">
      <c r="A225" s="13"/>
      <c r="B225" s="21"/>
      <c r="C225" s="13"/>
      <c r="D225" s="13"/>
      <c r="E225" s="13"/>
      <c r="F225" s="24">
        <f>F224-B224</f>
        <v>-20.000000000003638</v>
      </c>
    </row>
    <row r="226" spans="1:12" ht="18" customHeight="1" x14ac:dyDescent="0.25">
      <c r="A226" s="199" t="s">
        <v>66</v>
      </c>
      <c r="B226" s="199"/>
      <c r="C226" s="199"/>
      <c r="D226" s="199"/>
      <c r="E226" s="200" t="s">
        <v>67</v>
      </c>
      <c r="F226" s="200"/>
    </row>
    <row r="227" spans="1:12" ht="1.5" customHeight="1" x14ac:dyDescent="0.25">
      <c r="A227" s="2"/>
      <c r="B227" s="3"/>
      <c r="C227" s="3"/>
      <c r="D227" s="4"/>
      <c r="E227" s="1"/>
      <c r="F227" s="4"/>
    </row>
    <row r="228" spans="1:12" ht="15.75" customHeight="1" x14ac:dyDescent="0.2">
      <c r="B228" s="16"/>
    </row>
    <row r="229" spans="1:12" ht="17.25" customHeight="1" x14ac:dyDescent="0.2"/>
    <row r="230" spans="1:12" ht="14.25" customHeight="1" x14ac:dyDescent="0.2">
      <c r="G230" s="16"/>
      <c r="H230" s="16"/>
      <c r="J230" s="16"/>
      <c r="L230" s="16"/>
    </row>
    <row r="231" spans="1:12" ht="14.25" customHeight="1" x14ac:dyDescent="0.2">
      <c r="G231" s="16"/>
      <c r="H231" s="16"/>
      <c r="J231" s="16"/>
      <c r="L231" s="16"/>
    </row>
  </sheetData>
  <mergeCells count="152">
    <mergeCell ref="C200:F200"/>
    <mergeCell ref="A184:A194"/>
    <mergeCell ref="B184:C184"/>
    <mergeCell ref="C224:E224"/>
    <mergeCell ref="A226:D226"/>
    <mergeCell ref="E226:F226"/>
    <mergeCell ref="C210:E210"/>
    <mergeCell ref="C211:E211"/>
    <mergeCell ref="C212:E212"/>
    <mergeCell ref="C213:E213"/>
    <mergeCell ref="C214:E214"/>
    <mergeCell ref="C222:E222"/>
    <mergeCell ref="C221:E221"/>
    <mergeCell ref="C223:E223"/>
    <mergeCell ref="C219:E219"/>
    <mergeCell ref="C220:E220"/>
    <mergeCell ref="C215:E215"/>
    <mergeCell ref="B194:C194"/>
    <mergeCell ref="B195:C195"/>
    <mergeCell ref="B185:C185"/>
    <mergeCell ref="B179:C179"/>
    <mergeCell ref="B180:C180"/>
    <mergeCell ref="B183:C183"/>
    <mergeCell ref="B186:C186"/>
    <mergeCell ref="C201:E203"/>
    <mergeCell ref="A204:A220"/>
    <mergeCell ref="A155:A169"/>
    <mergeCell ref="B168:C168"/>
    <mergeCell ref="A197:F197"/>
    <mergeCell ref="C216:E216"/>
    <mergeCell ref="C217:E217"/>
    <mergeCell ref="C218:E218"/>
    <mergeCell ref="B204:B220"/>
    <mergeCell ref="C204:E204"/>
    <mergeCell ref="C205:E205"/>
    <mergeCell ref="C206:E206"/>
    <mergeCell ref="C207:E207"/>
    <mergeCell ref="C208:E208"/>
    <mergeCell ref="C209:E209"/>
    <mergeCell ref="A177:A182"/>
    <mergeCell ref="B193:C193"/>
    <mergeCell ref="F201:F203"/>
    <mergeCell ref="A198:F198"/>
    <mergeCell ref="A200:B200"/>
    <mergeCell ref="A170:A175"/>
    <mergeCell ref="A144:A148"/>
    <mergeCell ref="A149:A154"/>
    <mergeCell ref="B150:C150"/>
    <mergeCell ref="B151:C151"/>
    <mergeCell ref="B152:C152"/>
    <mergeCell ref="B154:C154"/>
    <mergeCell ref="B171:C171"/>
    <mergeCell ref="B172:C172"/>
    <mergeCell ref="B174:C174"/>
    <mergeCell ref="B175:C175"/>
    <mergeCell ref="B169:C169"/>
    <mergeCell ref="B170:C170"/>
    <mergeCell ref="B176:C176"/>
    <mergeCell ref="B153:C153"/>
    <mergeCell ref="B166:C166"/>
    <mergeCell ref="B167:C167"/>
    <mergeCell ref="B191:C191"/>
    <mergeCell ref="B192:C192"/>
    <mergeCell ref="B177:C177"/>
    <mergeCell ref="B178:C178"/>
    <mergeCell ref="A98:F98"/>
    <mergeCell ref="A100:F100"/>
    <mergeCell ref="A102:F102"/>
    <mergeCell ref="B120:C120"/>
    <mergeCell ref="A121:A143"/>
    <mergeCell ref="A103:F103"/>
    <mergeCell ref="A105:F105"/>
    <mergeCell ref="A107:F107"/>
    <mergeCell ref="A108:F108"/>
    <mergeCell ref="A109:F109"/>
    <mergeCell ref="A110:F110"/>
    <mergeCell ref="A115:F115"/>
    <mergeCell ref="A111:F111"/>
    <mergeCell ref="A113:F113"/>
    <mergeCell ref="A117:F117"/>
    <mergeCell ref="A112:F112"/>
    <mergeCell ref="A116:F116"/>
    <mergeCell ref="A118:F118"/>
    <mergeCell ref="A114:F114"/>
    <mergeCell ref="A87:F87"/>
    <mergeCell ref="A89:F89"/>
    <mergeCell ref="A90:F90"/>
    <mergeCell ref="A91:F91"/>
    <mergeCell ref="A92:F92"/>
    <mergeCell ref="A93:F93"/>
    <mergeCell ref="A94:F94"/>
    <mergeCell ref="A95:F95"/>
    <mergeCell ref="A97:F97"/>
    <mergeCell ref="A84:F84"/>
    <mergeCell ref="A82:F82"/>
    <mergeCell ref="A85:F85"/>
    <mergeCell ref="A86:F86"/>
    <mergeCell ref="A76:F76"/>
    <mergeCell ref="A77:F77"/>
    <mergeCell ref="A79:F79"/>
    <mergeCell ref="A78:F78"/>
    <mergeCell ref="A81:F81"/>
    <mergeCell ref="A80:F80"/>
    <mergeCell ref="A83:F83"/>
    <mergeCell ref="A52:A60"/>
    <mergeCell ref="B61:C61"/>
    <mergeCell ref="A63:F63"/>
    <mergeCell ref="A64:F64"/>
    <mergeCell ref="A65:F65"/>
    <mergeCell ref="A66:F66"/>
    <mergeCell ref="A71:F71"/>
    <mergeCell ref="A72:F72"/>
    <mergeCell ref="A75:F75"/>
    <mergeCell ref="A67:F67"/>
    <mergeCell ref="A68:F68"/>
    <mergeCell ref="A69:F69"/>
    <mergeCell ref="A70:F70"/>
    <mergeCell ref="A73:F73"/>
    <mergeCell ref="A74:F74"/>
    <mergeCell ref="A37:F37"/>
    <mergeCell ref="A38:F38"/>
    <mergeCell ref="A39:F39"/>
    <mergeCell ref="A40:F40"/>
    <mergeCell ref="A41:F41"/>
    <mergeCell ref="A42:F42"/>
    <mergeCell ref="B48:C48"/>
    <mergeCell ref="A49:A51"/>
    <mergeCell ref="B49:C49"/>
    <mergeCell ref="A43:F43"/>
    <mergeCell ref="A44:F44"/>
    <mergeCell ref="B46:C46"/>
    <mergeCell ref="B47:C47"/>
    <mergeCell ref="A47:A48"/>
    <mergeCell ref="A29:F29"/>
    <mergeCell ref="A34:F34"/>
    <mergeCell ref="A35:F35"/>
    <mergeCell ref="A36:F36"/>
    <mergeCell ref="A30:F30"/>
    <mergeCell ref="A31:F31"/>
    <mergeCell ref="A32:F32"/>
    <mergeCell ref="A33:F33"/>
    <mergeCell ref="A1:F1"/>
    <mergeCell ref="A2:F2"/>
    <mergeCell ref="A3:F3"/>
    <mergeCell ref="A4:F4"/>
    <mergeCell ref="A5:F5"/>
    <mergeCell ref="A6:F6"/>
    <mergeCell ref="A7:F7"/>
    <mergeCell ref="A8:F8"/>
    <mergeCell ref="A28:F28"/>
    <mergeCell ref="A9:F9"/>
    <mergeCell ref="A27:F27"/>
  </mergeCells>
  <pageMargins left="0.47244094488188981" right="0" top="0.6" bottom="0.17" header="0.15748031496062992" footer="0.11811023622047245"/>
  <pageSetup paperSize="9" scale="86" fitToHeight="14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8"/>
  <sheetViews>
    <sheetView tabSelected="1" topLeftCell="A65" zoomScale="90" zoomScaleNormal="90" zoomScaleSheetLayoutView="100" workbookViewId="0">
      <selection activeCell="I72" sqref="I72"/>
    </sheetView>
  </sheetViews>
  <sheetFormatPr defaultColWidth="9.140625" defaultRowHeight="18" x14ac:dyDescent="0.25"/>
  <cols>
    <col min="1" max="1" width="42.28515625" style="80" customWidth="1"/>
    <col min="2" max="2" width="13.42578125" style="80" customWidth="1"/>
    <col min="3" max="3" width="16.42578125" style="80" customWidth="1"/>
    <col min="4" max="4" width="14" style="80" customWidth="1"/>
    <col min="5" max="5" width="16.42578125" style="80" customWidth="1"/>
    <col min="6" max="6" width="22.28515625" style="80" customWidth="1"/>
    <col min="7" max="7" width="13.140625" style="80" customWidth="1"/>
    <col min="8" max="8" width="15.42578125" style="80" customWidth="1"/>
    <col min="9" max="9" width="15.7109375" style="80" customWidth="1"/>
    <col min="10" max="10" width="9.140625" style="80"/>
    <col min="11" max="11" width="11.7109375" style="80" customWidth="1"/>
    <col min="12" max="12" width="12.140625" style="80" customWidth="1"/>
    <col min="13" max="16384" width="9.140625" style="80"/>
  </cols>
  <sheetData>
    <row r="1" spans="1:6" ht="19.5" customHeight="1" x14ac:dyDescent="0.3">
      <c r="A1" s="203" t="s">
        <v>0</v>
      </c>
      <c r="B1" s="203"/>
      <c r="C1" s="203"/>
      <c r="D1" s="203"/>
      <c r="E1" s="203"/>
      <c r="F1" s="203"/>
    </row>
    <row r="2" spans="1:6" ht="66.75" customHeight="1" x14ac:dyDescent="0.25">
      <c r="A2" s="204" t="s">
        <v>262</v>
      </c>
      <c r="B2" s="204"/>
      <c r="C2" s="204"/>
      <c r="D2" s="204"/>
      <c r="E2" s="204"/>
      <c r="F2" s="204"/>
    </row>
    <row r="3" spans="1:6" ht="18.75" x14ac:dyDescent="0.25">
      <c r="A3" s="208" t="s">
        <v>265</v>
      </c>
      <c r="B3" s="208"/>
      <c r="C3" s="208"/>
      <c r="D3" s="208"/>
      <c r="E3" s="208"/>
      <c r="F3" s="208"/>
    </row>
    <row r="4" spans="1:6" ht="18.75" x14ac:dyDescent="0.25">
      <c r="A4" s="208" t="s">
        <v>312</v>
      </c>
      <c r="B4" s="208"/>
      <c r="C4" s="208"/>
      <c r="D4" s="208"/>
      <c r="E4" s="208"/>
      <c r="F4" s="208"/>
    </row>
    <row r="5" spans="1:6" ht="57" hidden="1" customHeight="1" x14ac:dyDescent="0.25">
      <c r="A5" s="208" t="s">
        <v>279</v>
      </c>
      <c r="B5" s="208"/>
      <c r="C5" s="208"/>
      <c r="D5" s="208"/>
      <c r="E5" s="208"/>
      <c r="F5" s="208"/>
    </row>
    <row r="6" spans="1:6" ht="22.5" hidden="1" customHeight="1" x14ac:dyDescent="0.3">
      <c r="A6" s="113" t="s">
        <v>271</v>
      </c>
      <c r="B6" s="113"/>
      <c r="C6" s="99"/>
      <c r="D6" s="97" t="s">
        <v>257</v>
      </c>
      <c r="E6" s="97"/>
      <c r="F6" s="97"/>
    </row>
    <row r="7" spans="1:6" ht="20.25" hidden="1" customHeight="1" x14ac:dyDescent="0.3">
      <c r="A7" s="209" t="s">
        <v>264</v>
      </c>
      <c r="B7" s="209"/>
      <c r="C7" s="99">
        <f>623-623</f>
        <v>0</v>
      </c>
      <c r="D7" s="97" t="s">
        <v>257</v>
      </c>
      <c r="E7" s="97"/>
      <c r="F7" s="97"/>
    </row>
    <row r="8" spans="1:6" ht="18" customHeight="1" x14ac:dyDescent="0.3">
      <c r="A8" s="209" t="s">
        <v>298</v>
      </c>
      <c r="B8" s="209"/>
      <c r="C8" s="99">
        <f>156.2-156.2+68.2</f>
        <v>68.2</v>
      </c>
      <c r="D8" s="97" t="s">
        <v>254</v>
      </c>
      <c r="E8" s="97"/>
      <c r="F8" s="97"/>
    </row>
    <row r="9" spans="1:6" ht="21" hidden="1" customHeight="1" x14ac:dyDescent="0.3">
      <c r="A9" s="210" t="s">
        <v>260</v>
      </c>
      <c r="B9" s="210"/>
      <c r="C9" s="210"/>
      <c r="D9" s="116"/>
      <c r="E9" s="97" t="s">
        <v>254</v>
      </c>
      <c r="F9" s="97"/>
    </row>
    <row r="10" spans="1:6" ht="12.75" customHeight="1" x14ac:dyDescent="0.3">
      <c r="A10" s="117"/>
      <c r="B10" s="117"/>
      <c r="C10" s="117"/>
      <c r="D10" s="99"/>
      <c r="E10" s="97"/>
      <c r="F10" s="97"/>
    </row>
    <row r="11" spans="1:6" ht="18.75" customHeight="1" x14ac:dyDescent="0.25">
      <c r="A11" s="211" t="s">
        <v>270</v>
      </c>
      <c r="B11" s="211"/>
      <c r="C11" s="211"/>
      <c r="D11" s="211"/>
      <c r="E11" s="211"/>
      <c r="F11" s="211"/>
    </row>
    <row r="12" spans="1:6" ht="75" x14ac:dyDescent="0.25">
      <c r="A12" s="118" t="s">
        <v>15</v>
      </c>
      <c r="B12" s="119" t="s">
        <v>272</v>
      </c>
      <c r="C12" s="120" t="s">
        <v>273</v>
      </c>
      <c r="D12" s="119" t="s">
        <v>16</v>
      </c>
      <c r="E12" s="119" t="s">
        <v>17</v>
      </c>
      <c r="F12" s="120" t="s">
        <v>18</v>
      </c>
    </row>
    <row r="13" spans="1:6" ht="56.25" x14ac:dyDescent="0.25">
      <c r="A13" s="118" t="s">
        <v>284</v>
      </c>
      <c r="B13" s="119">
        <v>4658.7</v>
      </c>
      <c r="C13" s="119">
        <v>17306</v>
      </c>
      <c r="D13" s="119">
        <v>4718.7</v>
      </c>
      <c r="E13" s="121">
        <f>D13-B13</f>
        <v>60</v>
      </c>
      <c r="F13" s="122" t="s">
        <v>286</v>
      </c>
    </row>
    <row r="14" spans="1:6" ht="75" customHeight="1" x14ac:dyDescent="0.25">
      <c r="A14" s="118" t="s">
        <v>33</v>
      </c>
      <c r="B14" s="119">
        <v>3899</v>
      </c>
      <c r="C14" s="119">
        <v>1090</v>
      </c>
      <c r="D14" s="119">
        <v>3839</v>
      </c>
      <c r="E14" s="121">
        <f>D14-B14</f>
        <v>-60</v>
      </c>
      <c r="F14" s="122" t="s">
        <v>285</v>
      </c>
    </row>
    <row r="15" spans="1:6" ht="18.75" x14ac:dyDescent="0.3">
      <c r="A15" s="123" t="s">
        <v>258</v>
      </c>
      <c r="B15" s="124"/>
      <c r="C15" s="124"/>
      <c r="D15" s="124"/>
      <c r="E15" s="124">
        <f>SUM(E13:E14)</f>
        <v>0</v>
      </c>
      <c r="F15" s="125"/>
    </row>
    <row r="16" spans="1:6" ht="18.75" x14ac:dyDescent="0.3">
      <c r="A16" s="126"/>
      <c r="B16" s="127"/>
      <c r="C16" s="127"/>
      <c r="D16" s="127"/>
      <c r="E16" s="127"/>
      <c r="F16" s="128"/>
    </row>
    <row r="17" spans="1:6" ht="27.75" customHeight="1" x14ac:dyDescent="0.25">
      <c r="A17" s="213" t="s">
        <v>305</v>
      </c>
      <c r="B17" s="213"/>
      <c r="C17" s="213"/>
      <c r="D17" s="213"/>
      <c r="E17" s="129">
        <v>2116.5</v>
      </c>
      <c r="F17" s="130" t="s">
        <v>259</v>
      </c>
    </row>
    <row r="18" spans="1:6" ht="22.5" customHeight="1" x14ac:dyDescent="0.3">
      <c r="A18" s="212" t="s">
        <v>287</v>
      </c>
      <c r="B18" s="212"/>
      <c r="C18" s="102">
        <f>E15+E17</f>
        <v>2116.5</v>
      </c>
      <c r="D18" s="212" t="s">
        <v>261</v>
      </c>
      <c r="E18" s="212"/>
      <c r="F18" s="98"/>
    </row>
    <row r="19" spans="1:6" ht="18.75" x14ac:dyDescent="0.25">
      <c r="A19" s="96"/>
      <c r="B19" s="96"/>
      <c r="C19" s="96"/>
      <c r="D19" s="96"/>
      <c r="E19" s="96"/>
      <c r="F19" s="96"/>
    </row>
    <row r="20" spans="1:6" ht="13.5" customHeight="1" x14ac:dyDescent="0.3">
      <c r="A20" s="206" t="s">
        <v>250</v>
      </c>
      <c r="B20" s="206"/>
      <c r="C20" s="206"/>
      <c r="D20" s="206"/>
      <c r="E20" s="206"/>
      <c r="F20" s="206"/>
    </row>
    <row r="21" spans="1:6" ht="25.5" customHeight="1" x14ac:dyDescent="0.3">
      <c r="A21" s="207" t="s">
        <v>306</v>
      </c>
      <c r="B21" s="207"/>
      <c r="C21" s="207"/>
      <c r="D21" s="207"/>
      <c r="E21" s="207"/>
      <c r="F21" s="207"/>
    </row>
    <row r="22" spans="1:6" ht="21.75" customHeight="1" x14ac:dyDescent="0.3">
      <c r="A22" s="205" t="s">
        <v>31</v>
      </c>
      <c r="B22" s="205"/>
      <c r="C22" s="205"/>
      <c r="D22" s="205"/>
      <c r="E22" s="205"/>
      <c r="F22" s="205"/>
    </row>
    <row r="23" spans="1:6" ht="57.75" customHeight="1" x14ac:dyDescent="0.3">
      <c r="A23" s="207" t="s">
        <v>307</v>
      </c>
      <c r="B23" s="207"/>
      <c r="C23" s="207"/>
      <c r="D23" s="207"/>
      <c r="E23" s="207"/>
      <c r="F23" s="207"/>
    </row>
    <row r="24" spans="1:6" ht="18.75" customHeight="1" x14ac:dyDescent="0.3">
      <c r="A24" s="112"/>
      <c r="B24" s="112"/>
      <c r="C24" s="112"/>
      <c r="D24" s="112"/>
      <c r="E24" s="112"/>
      <c r="F24" s="81" t="s">
        <v>7</v>
      </c>
    </row>
    <row r="25" spans="1:6" s="82" customFormat="1" ht="24" customHeight="1" x14ac:dyDescent="0.2">
      <c r="A25" s="114" t="s">
        <v>1</v>
      </c>
      <c r="B25" s="214" t="s">
        <v>2</v>
      </c>
      <c r="C25" s="214"/>
      <c r="D25" s="114" t="s">
        <v>3</v>
      </c>
      <c r="E25" s="114" t="s">
        <v>4</v>
      </c>
      <c r="F25" s="114" t="s">
        <v>5</v>
      </c>
    </row>
    <row r="26" spans="1:6" ht="17.25" customHeight="1" x14ac:dyDescent="0.3">
      <c r="A26" s="238" t="s">
        <v>25</v>
      </c>
      <c r="B26" s="103" t="s">
        <v>96</v>
      </c>
      <c r="C26" s="109"/>
      <c r="D26" s="101">
        <v>708</v>
      </c>
      <c r="E26" s="101">
        <v>0.33906999999999998</v>
      </c>
      <c r="F26" s="131">
        <f t="shared" ref="F26" si="0">SUM(D26:E26)</f>
        <v>708.33906999999999</v>
      </c>
    </row>
    <row r="27" spans="1:6" ht="17.25" customHeight="1" x14ac:dyDescent="0.3">
      <c r="A27" s="239"/>
      <c r="B27" s="103" t="s">
        <v>51</v>
      </c>
      <c r="C27" s="109"/>
      <c r="D27" s="101">
        <v>42.30283</v>
      </c>
      <c r="E27" s="101">
        <v>67.813900000000004</v>
      </c>
      <c r="F27" s="131">
        <f t="shared" ref="F27" si="1">SUM(D27:E27)</f>
        <v>110.11673</v>
      </c>
    </row>
    <row r="28" spans="1:6" ht="22.5" customHeight="1" x14ac:dyDescent="0.35">
      <c r="A28" s="83" t="s">
        <v>6</v>
      </c>
      <c r="B28" s="218"/>
      <c r="C28" s="218"/>
      <c r="D28" s="84"/>
      <c r="E28" s="85">
        <f>SUM(E26:E27)</f>
        <v>68.15297000000001</v>
      </c>
      <c r="F28" s="84"/>
    </row>
    <row r="29" spans="1:6" ht="9.75" customHeight="1" x14ac:dyDescent="0.35">
      <c r="A29" s="86"/>
      <c r="B29" s="87"/>
      <c r="C29" s="87"/>
      <c r="D29" s="88"/>
      <c r="E29" s="89"/>
      <c r="F29" s="88"/>
    </row>
    <row r="30" spans="1:6" ht="22.5" customHeight="1" x14ac:dyDescent="0.3">
      <c r="A30" s="237" t="s">
        <v>251</v>
      </c>
      <c r="B30" s="237"/>
      <c r="C30" s="237"/>
      <c r="D30" s="237"/>
      <c r="E30" s="237"/>
      <c r="F30" s="237"/>
    </row>
    <row r="31" spans="1:6" ht="18" customHeight="1" x14ac:dyDescent="0.3">
      <c r="A31" s="201" t="s">
        <v>244</v>
      </c>
      <c r="B31" s="201"/>
      <c r="C31" s="201"/>
      <c r="D31" s="201"/>
      <c r="E31" s="201"/>
      <c r="F31" s="201"/>
    </row>
    <row r="32" spans="1:6" ht="77.25" customHeight="1" x14ac:dyDescent="0.3">
      <c r="A32" s="241" t="s">
        <v>302</v>
      </c>
      <c r="B32" s="241"/>
      <c r="C32" s="241"/>
      <c r="D32" s="241"/>
      <c r="E32" s="241"/>
      <c r="F32" s="241"/>
    </row>
    <row r="33" spans="1:8" ht="72.75" customHeight="1" x14ac:dyDescent="0.3">
      <c r="A33" s="215" t="s">
        <v>308</v>
      </c>
      <c r="B33" s="215"/>
      <c r="C33" s="215"/>
      <c r="D33" s="215"/>
      <c r="E33" s="215"/>
      <c r="F33" s="215"/>
    </row>
    <row r="34" spans="1:8" ht="39" customHeight="1" x14ac:dyDescent="0.3">
      <c r="A34" s="215" t="s">
        <v>288</v>
      </c>
      <c r="B34" s="215"/>
      <c r="C34" s="215"/>
      <c r="D34" s="215"/>
      <c r="E34" s="215"/>
      <c r="F34" s="215"/>
    </row>
    <row r="35" spans="1:8" ht="77.25" customHeight="1" x14ac:dyDescent="0.3">
      <c r="A35" s="202" t="s">
        <v>309</v>
      </c>
      <c r="B35" s="202"/>
      <c r="C35" s="202"/>
      <c r="D35" s="202"/>
      <c r="E35" s="202"/>
      <c r="F35" s="202"/>
    </row>
    <row r="36" spans="1:8" ht="57.75" customHeight="1" x14ac:dyDescent="0.3">
      <c r="A36" s="202" t="s">
        <v>310</v>
      </c>
      <c r="B36" s="202"/>
      <c r="C36" s="202"/>
      <c r="D36" s="202"/>
      <c r="E36" s="202"/>
      <c r="F36" s="202"/>
    </row>
    <row r="37" spans="1:8" ht="84.75" customHeight="1" x14ac:dyDescent="0.3">
      <c r="A37" s="241" t="s">
        <v>311</v>
      </c>
      <c r="B37" s="202"/>
      <c r="C37" s="202"/>
      <c r="D37" s="202"/>
      <c r="E37" s="202"/>
      <c r="F37" s="202"/>
    </row>
    <row r="38" spans="1:8" s="79" customFormat="1" ht="28.5" customHeight="1" x14ac:dyDescent="0.3">
      <c r="A38" s="115" t="s">
        <v>31</v>
      </c>
      <c r="B38" s="115"/>
      <c r="C38" s="115"/>
      <c r="D38" s="115"/>
      <c r="E38" s="115"/>
      <c r="F38" s="115"/>
    </row>
    <row r="39" spans="1:8" ht="106.5" customHeight="1" x14ac:dyDescent="0.3">
      <c r="A39" s="202" t="s">
        <v>295</v>
      </c>
      <c r="B39" s="202"/>
      <c r="C39" s="202"/>
      <c r="D39" s="202"/>
      <c r="E39" s="202"/>
      <c r="F39" s="202"/>
    </row>
    <row r="40" spans="1:8" ht="62.25" customHeight="1" x14ac:dyDescent="0.3">
      <c r="A40" s="202" t="s">
        <v>291</v>
      </c>
      <c r="B40" s="202"/>
      <c r="C40" s="202"/>
      <c r="D40" s="202"/>
      <c r="E40" s="202"/>
      <c r="F40" s="202"/>
    </row>
    <row r="41" spans="1:8" ht="40.5" customHeight="1" x14ac:dyDescent="0.3">
      <c r="A41" s="202" t="s">
        <v>296</v>
      </c>
      <c r="B41" s="202"/>
      <c r="C41" s="202"/>
      <c r="D41" s="202"/>
      <c r="E41" s="202"/>
      <c r="F41" s="202"/>
    </row>
    <row r="42" spans="1:8" x14ac:dyDescent="0.25">
      <c r="A42" s="15"/>
      <c r="B42" s="15"/>
      <c r="C42" s="15"/>
      <c r="D42" s="15"/>
      <c r="E42" s="15"/>
      <c r="F42" s="20" t="s">
        <v>21</v>
      </c>
    </row>
    <row r="43" spans="1:8" ht="18.75" x14ac:dyDescent="0.25">
      <c r="A43" s="114" t="s">
        <v>1</v>
      </c>
      <c r="B43" s="214" t="s">
        <v>2</v>
      </c>
      <c r="C43" s="214"/>
      <c r="D43" s="114" t="s">
        <v>3</v>
      </c>
      <c r="E43" s="114" t="s">
        <v>4</v>
      </c>
      <c r="F43" s="114" t="s">
        <v>5</v>
      </c>
    </row>
    <row r="44" spans="1:8" s="104" customFormat="1" ht="18.75" x14ac:dyDescent="0.3">
      <c r="A44" s="238" t="s">
        <v>30</v>
      </c>
      <c r="B44" s="103" t="s">
        <v>280</v>
      </c>
      <c r="C44" s="109"/>
      <c r="D44" s="132">
        <v>5382.6</v>
      </c>
      <c r="E44" s="101">
        <v>-88.7</v>
      </c>
      <c r="F44" s="131">
        <f t="shared" ref="F44:F47" si="2">SUM(D44:E44)</f>
        <v>5293.9000000000005</v>
      </c>
    </row>
    <row r="45" spans="1:8" s="104" customFormat="1" ht="18.75" x14ac:dyDescent="0.3">
      <c r="A45" s="239"/>
      <c r="B45" s="133" t="s">
        <v>303</v>
      </c>
      <c r="C45" s="109"/>
      <c r="D45" s="132">
        <v>6782</v>
      </c>
      <c r="E45" s="101">
        <v>-500</v>
      </c>
      <c r="F45" s="131">
        <f t="shared" si="2"/>
        <v>6282</v>
      </c>
    </row>
    <row r="46" spans="1:8" s="104" customFormat="1" ht="18.75" x14ac:dyDescent="0.3">
      <c r="A46" s="240"/>
      <c r="B46" s="133" t="s">
        <v>304</v>
      </c>
      <c r="C46" s="109"/>
      <c r="D46" s="132">
        <v>1101.8</v>
      </c>
      <c r="E46" s="101">
        <v>500</v>
      </c>
      <c r="F46" s="131">
        <f t="shared" si="2"/>
        <v>1601.8</v>
      </c>
    </row>
    <row r="47" spans="1:8" s="104" customFormat="1" ht="18.75" x14ac:dyDescent="0.3">
      <c r="A47" s="110" t="s">
        <v>34</v>
      </c>
      <c r="B47" s="133" t="s">
        <v>297</v>
      </c>
      <c r="C47" s="109"/>
      <c r="D47" s="132">
        <v>939.7</v>
      </c>
      <c r="E47" s="101">
        <v>16.5</v>
      </c>
      <c r="F47" s="131">
        <f t="shared" si="2"/>
        <v>956.2</v>
      </c>
    </row>
    <row r="48" spans="1:8" ht="17.25" customHeight="1" x14ac:dyDescent="0.3">
      <c r="A48" s="239" t="s">
        <v>8</v>
      </c>
      <c r="B48" s="133" t="s">
        <v>267</v>
      </c>
      <c r="C48" s="109"/>
      <c r="D48" s="101">
        <v>36773.300000000003</v>
      </c>
      <c r="E48" s="101">
        <v>-308.5</v>
      </c>
      <c r="F48" s="131">
        <f t="shared" ref="F48:F50" si="3">SUM(D48:E48)</f>
        <v>36464.800000000003</v>
      </c>
      <c r="H48" s="104"/>
    </row>
    <row r="49" spans="1:8" ht="17.25" customHeight="1" x14ac:dyDescent="0.3">
      <c r="A49" s="239"/>
      <c r="B49" s="133" t="s">
        <v>268</v>
      </c>
      <c r="C49" s="109"/>
      <c r="D49" s="101">
        <v>143.9</v>
      </c>
      <c r="E49" s="101">
        <f>1.4</f>
        <v>1.4</v>
      </c>
      <c r="F49" s="131">
        <f t="shared" si="3"/>
        <v>145.30000000000001</v>
      </c>
      <c r="H49" s="104"/>
    </row>
    <row r="50" spans="1:8" ht="17.25" customHeight="1" x14ac:dyDescent="0.3">
      <c r="A50" s="239"/>
      <c r="B50" s="133" t="s">
        <v>269</v>
      </c>
      <c r="C50" s="109"/>
      <c r="D50" s="101">
        <v>185085.1</v>
      </c>
      <c r="E50" s="101">
        <f>-1.4+308.5</f>
        <v>307.10000000000002</v>
      </c>
      <c r="F50" s="131">
        <f t="shared" si="3"/>
        <v>185392.2</v>
      </c>
      <c r="H50" s="104"/>
    </row>
    <row r="51" spans="1:8" s="104" customFormat="1" ht="18.75" x14ac:dyDescent="0.3">
      <c r="A51" s="239"/>
      <c r="B51" s="103" t="s">
        <v>255</v>
      </c>
      <c r="C51" s="109"/>
      <c r="D51" s="101">
        <v>21827.200000000001</v>
      </c>
      <c r="E51" s="101">
        <f>2467.1-158.7</f>
        <v>2308.4</v>
      </c>
      <c r="F51" s="105">
        <f t="shared" ref="F51" si="4">SUM(D51:E51)</f>
        <v>24135.600000000002</v>
      </c>
    </row>
    <row r="52" spans="1:8" s="104" customFormat="1" ht="18.75" x14ac:dyDescent="0.3">
      <c r="A52" s="239"/>
      <c r="B52" s="103" t="s">
        <v>245</v>
      </c>
      <c r="C52" s="109"/>
      <c r="D52" s="101">
        <v>158608.5</v>
      </c>
      <c r="E52" s="101">
        <f>-2467.1+158.7+1000</f>
        <v>-1308.4000000000001</v>
      </c>
      <c r="F52" s="105">
        <f t="shared" ref="F52" si="5">SUM(D52:E52)</f>
        <v>157300.1</v>
      </c>
    </row>
    <row r="53" spans="1:8" s="104" customFormat="1" ht="18.75" x14ac:dyDescent="0.3">
      <c r="A53" s="239"/>
      <c r="B53" s="103" t="s">
        <v>249</v>
      </c>
      <c r="C53" s="109"/>
      <c r="D53" s="101">
        <v>53812.6</v>
      </c>
      <c r="E53" s="101">
        <v>100</v>
      </c>
      <c r="F53" s="105">
        <f>SUM(D53:E53)</f>
        <v>53912.6</v>
      </c>
    </row>
    <row r="54" spans="1:8" s="104" customFormat="1" ht="18.75" x14ac:dyDescent="0.3">
      <c r="A54" s="239"/>
      <c r="B54" s="103" t="s">
        <v>266</v>
      </c>
      <c r="C54" s="109"/>
      <c r="D54" s="101">
        <v>34360.699999999997</v>
      </c>
      <c r="E54" s="101">
        <v>2.9</v>
      </c>
      <c r="F54" s="105">
        <f t="shared" ref="F54:F55" si="6">SUM(D54:E54)</f>
        <v>34363.599999999999</v>
      </c>
    </row>
    <row r="55" spans="1:8" s="104" customFormat="1" ht="18.75" x14ac:dyDescent="0.3">
      <c r="A55" s="239"/>
      <c r="B55" s="103" t="s">
        <v>39</v>
      </c>
      <c r="C55" s="109"/>
      <c r="D55" s="101">
        <v>10719.9</v>
      </c>
      <c r="E55" s="101">
        <v>-2.9</v>
      </c>
      <c r="F55" s="105">
        <f t="shared" si="6"/>
        <v>10717</v>
      </c>
    </row>
    <row r="56" spans="1:8" s="104" customFormat="1" ht="18.75" x14ac:dyDescent="0.3">
      <c r="A56" s="239"/>
      <c r="B56" s="103" t="s">
        <v>253</v>
      </c>
      <c r="C56" s="109"/>
      <c r="D56" s="101">
        <v>135143.20000000001</v>
      </c>
      <c r="E56" s="101">
        <v>100</v>
      </c>
      <c r="F56" s="105">
        <f t="shared" ref="F56:F57" si="7">SUM(D56:E56)</f>
        <v>135243.20000000001</v>
      </c>
      <c r="H56" s="80"/>
    </row>
    <row r="57" spans="1:8" s="104" customFormat="1" ht="18.75" x14ac:dyDescent="0.3">
      <c r="A57" s="239"/>
      <c r="B57" s="103" t="s">
        <v>263</v>
      </c>
      <c r="C57" s="109"/>
      <c r="D57" s="101">
        <v>1660.3</v>
      </c>
      <c r="E57" s="101">
        <v>-1100</v>
      </c>
      <c r="F57" s="105">
        <f t="shared" si="7"/>
        <v>560.29999999999995</v>
      </c>
      <c r="H57" s="80"/>
    </row>
    <row r="58" spans="1:8" s="104" customFormat="1" ht="18.75" x14ac:dyDescent="0.3">
      <c r="A58" s="239"/>
      <c r="B58" s="103" t="s">
        <v>256</v>
      </c>
      <c r="C58" s="109"/>
      <c r="D58" s="101">
        <v>20137.899999999998</v>
      </c>
      <c r="E58" s="101">
        <v>-513.20000000000005</v>
      </c>
      <c r="F58" s="105">
        <f t="shared" ref="F58:F59" si="8">SUM(D58:E58)</f>
        <v>19624.699999999997</v>
      </c>
      <c r="H58" s="80"/>
    </row>
    <row r="59" spans="1:8" s="104" customFormat="1" ht="18.75" x14ac:dyDescent="0.3">
      <c r="A59" s="239"/>
      <c r="B59" s="103" t="s">
        <v>247</v>
      </c>
      <c r="C59" s="109"/>
      <c r="D59" s="101">
        <v>22643.1</v>
      </c>
      <c r="E59" s="101">
        <v>513.20000000000005</v>
      </c>
      <c r="F59" s="105">
        <f t="shared" si="8"/>
        <v>23156.3</v>
      </c>
      <c r="H59" s="80"/>
    </row>
    <row r="60" spans="1:8" ht="18.75" x14ac:dyDescent="0.3">
      <c r="A60" s="244" t="s">
        <v>14</v>
      </c>
      <c r="B60" s="133" t="s">
        <v>252</v>
      </c>
      <c r="C60" s="109"/>
      <c r="D60" s="101">
        <v>29373</v>
      </c>
      <c r="E60" s="101">
        <v>52.1</v>
      </c>
      <c r="F60" s="131">
        <f t="shared" ref="F60" si="9">SUM(D60:E60)</f>
        <v>29425.1</v>
      </c>
    </row>
    <row r="61" spans="1:8" ht="18.75" x14ac:dyDescent="0.3">
      <c r="A61" s="244"/>
      <c r="B61" s="133" t="s">
        <v>246</v>
      </c>
      <c r="C61" s="109"/>
      <c r="D61" s="101">
        <v>66265.399999999994</v>
      </c>
      <c r="E61" s="101">
        <v>247.9</v>
      </c>
      <c r="F61" s="131">
        <f t="shared" ref="F61" si="10">SUM(D61:E61)</f>
        <v>66513.299999999988</v>
      </c>
    </row>
    <row r="62" spans="1:8" ht="18.75" x14ac:dyDescent="0.3">
      <c r="A62" s="244" t="s">
        <v>25</v>
      </c>
      <c r="B62" s="133" t="s">
        <v>276</v>
      </c>
      <c r="C62" s="109"/>
      <c r="D62" s="101">
        <v>352.9</v>
      </c>
      <c r="E62" s="101">
        <v>-72.8</v>
      </c>
      <c r="F62" s="131">
        <f t="shared" ref="F62:F63" si="11">SUM(D62:E62)</f>
        <v>280.09999999999997</v>
      </c>
    </row>
    <row r="63" spans="1:8" ht="18.75" x14ac:dyDescent="0.3">
      <c r="A63" s="244"/>
      <c r="B63" s="133" t="s">
        <v>277</v>
      </c>
      <c r="C63" s="109"/>
      <c r="D63" s="101">
        <v>857.9</v>
      </c>
      <c r="E63" s="101">
        <v>72.8</v>
      </c>
      <c r="F63" s="131">
        <f t="shared" si="11"/>
        <v>930.69999999999993</v>
      </c>
    </row>
    <row r="64" spans="1:8" ht="18.75" x14ac:dyDescent="0.3">
      <c r="A64" s="244" t="s">
        <v>26</v>
      </c>
      <c r="B64" s="242" t="s">
        <v>281</v>
      </c>
      <c r="C64" s="243"/>
      <c r="D64" s="132">
        <v>85000</v>
      </c>
      <c r="E64" s="101">
        <v>-55000</v>
      </c>
      <c r="F64" s="105">
        <f t="shared" ref="F64:F67" si="12">SUM(D64:E64)</f>
        <v>30000</v>
      </c>
    </row>
    <row r="65" spans="1:8" ht="18.75" x14ac:dyDescent="0.3">
      <c r="A65" s="244"/>
      <c r="B65" s="133" t="s">
        <v>289</v>
      </c>
      <c r="C65" s="109"/>
      <c r="D65" s="132">
        <v>104581.6</v>
      </c>
      <c r="E65" s="101">
        <f>1000+500</f>
        <v>1500</v>
      </c>
      <c r="F65" s="105">
        <f t="shared" si="12"/>
        <v>106081.60000000001</v>
      </c>
    </row>
    <row r="66" spans="1:8" ht="18.75" x14ac:dyDescent="0.3">
      <c r="A66" s="244"/>
      <c r="B66" s="133" t="s">
        <v>290</v>
      </c>
      <c r="C66" s="109"/>
      <c r="D66" s="132">
        <v>5708.6</v>
      </c>
      <c r="E66" s="101">
        <v>700</v>
      </c>
      <c r="F66" s="105">
        <f t="shared" si="12"/>
        <v>6408.6</v>
      </c>
    </row>
    <row r="67" spans="1:8" ht="18.75" x14ac:dyDescent="0.3">
      <c r="A67" s="244"/>
      <c r="B67" s="133" t="s">
        <v>283</v>
      </c>
      <c r="C67" s="109"/>
      <c r="D67" s="132">
        <v>811.3</v>
      </c>
      <c r="E67" s="101">
        <v>88.7</v>
      </c>
      <c r="F67" s="105">
        <f t="shared" si="12"/>
        <v>900</v>
      </c>
    </row>
    <row r="68" spans="1:8" ht="18.75" x14ac:dyDescent="0.3">
      <c r="A68" s="244"/>
      <c r="B68" s="133" t="s">
        <v>282</v>
      </c>
      <c r="C68" s="109"/>
      <c r="D68" s="132">
        <v>1823</v>
      </c>
      <c r="E68" s="101">
        <v>-1053</v>
      </c>
      <c r="F68" s="105">
        <f t="shared" ref="F68:F70" si="13">SUM(D68:E68)</f>
        <v>770</v>
      </c>
    </row>
    <row r="69" spans="1:8" ht="18.75" x14ac:dyDescent="0.3">
      <c r="A69" s="244"/>
      <c r="B69" s="133" t="s">
        <v>278</v>
      </c>
      <c r="C69" s="109"/>
      <c r="D69" s="132">
        <v>83113.8</v>
      </c>
      <c r="E69" s="101">
        <f>55000+1053</f>
        <v>56053</v>
      </c>
      <c r="F69" s="105">
        <f t="shared" ref="F69" si="14">SUM(D69:E69)</f>
        <v>139166.79999999999</v>
      </c>
    </row>
    <row r="70" spans="1:8" ht="18.75" x14ac:dyDescent="0.3">
      <c r="A70" s="244"/>
      <c r="B70" s="133" t="s">
        <v>301</v>
      </c>
      <c r="C70" s="109"/>
      <c r="D70" s="132">
        <v>9690</v>
      </c>
      <c r="E70" s="101">
        <v>-500</v>
      </c>
      <c r="F70" s="105">
        <f t="shared" si="13"/>
        <v>9190</v>
      </c>
    </row>
    <row r="71" spans="1:8" ht="40.5" customHeight="1" x14ac:dyDescent="0.35">
      <c r="A71" s="83" t="s">
        <v>6</v>
      </c>
      <c r="B71" s="218"/>
      <c r="C71" s="218"/>
      <c r="D71" s="84" t="s">
        <v>20</v>
      </c>
      <c r="E71" s="85">
        <f>SUM(E44:E70)</f>
        <v>2116.5</v>
      </c>
      <c r="F71" s="84"/>
    </row>
    <row r="72" spans="1:8" ht="97.5" customHeight="1" x14ac:dyDescent="0.35">
      <c r="A72" s="86"/>
      <c r="B72" s="87"/>
      <c r="C72" s="87"/>
      <c r="D72" s="88"/>
      <c r="E72" s="89"/>
      <c r="F72" s="88"/>
    </row>
    <row r="73" spans="1:8" ht="15.75" customHeight="1" x14ac:dyDescent="0.3">
      <c r="A73" s="221" t="s">
        <v>232</v>
      </c>
      <c r="B73" s="221"/>
      <c r="C73" s="221"/>
      <c r="D73" s="221"/>
      <c r="E73" s="221"/>
      <c r="F73" s="221"/>
    </row>
    <row r="74" spans="1:8" ht="18.75" customHeight="1" x14ac:dyDescent="0.3">
      <c r="A74" s="111"/>
      <c r="B74" s="111"/>
      <c r="C74" s="111"/>
      <c r="D74" s="111"/>
      <c r="E74" s="111"/>
      <c r="F74" s="90" t="s">
        <v>7</v>
      </c>
    </row>
    <row r="75" spans="1:8" ht="25.5" customHeight="1" x14ac:dyDescent="0.3">
      <c r="A75" s="222" t="s">
        <v>10</v>
      </c>
      <c r="B75" s="223"/>
      <c r="C75" s="224" t="s">
        <v>11</v>
      </c>
      <c r="D75" s="224"/>
      <c r="E75" s="224"/>
      <c r="F75" s="224"/>
    </row>
    <row r="76" spans="1:8" ht="3.75" hidden="1" customHeight="1" x14ac:dyDescent="0.25">
      <c r="A76" s="106" t="s">
        <v>153</v>
      </c>
      <c r="B76" s="107">
        <f>C6</f>
        <v>0</v>
      </c>
      <c r="C76" s="225" t="s">
        <v>275</v>
      </c>
      <c r="D76" s="226"/>
      <c r="E76" s="227"/>
      <c r="F76" s="219">
        <f>E28</f>
        <v>68.15297000000001</v>
      </c>
      <c r="G76" s="92">
        <f>B76+B78+B79-F76</f>
        <v>4.7029999999992356E-2</v>
      </c>
    </row>
    <row r="77" spans="1:8" ht="18" customHeight="1" x14ac:dyDescent="0.25">
      <c r="A77" s="106" t="s">
        <v>12</v>
      </c>
      <c r="B77" s="107">
        <f>C7</f>
        <v>0</v>
      </c>
      <c r="C77" s="228"/>
      <c r="D77" s="229"/>
      <c r="E77" s="230"/>
      <c r="F77" s="220"/>
    </row>
    <row r="78" spans="1:8" ht="22.9" customHeight="1" x14ac:dyDescent="0.3">
      <c r="A78" s="125" t="s">
        <v>13</v>
      </c>
      <c r="B78" s="107">
        <f>C8</f>
        <v>68.2</v>
      </c>
      <c r="C78" s="228"/>
      <c r="D78" s="229"/>
      <c r="E78" s="230"/>
      <c r="F78" s="220"/>
    </row>
    <row r="79" spans="1:8" ht="0.75" customHeight="1" x14ac:dyDescent="0.25">
      <c r="A79" s="108" t="s">
        <v>28</v>
      </c>
      <c r="B79" s="107">
        <f>D9</f>
        <v>0</v>
      </c>
      <c r="C79" s="231"/>
      <c r="D79" s="232"/>
      <c r="E79" s="233"/>
      <c r="F79" s="134"/>
    </row>
    <row r="80" spans="1:8" ht="18.75" x14ac:dyDescent="0.3">
      <c r="A80" s="135" t="s">
        <v>274</v>
      </c>
      <c r="B80" s="136">
        <v>0</v>
      </c>
      <c r="C80" s="234" t="s">
        <v>292</v>
      </c>
      <c r="D80" s="235"/>
      <c r="E80" s="236"/>
      <c r="F80" s="107">
        <v>1700</v>
      </c>
      <c r="H80" s="100">
        <f>F84-B84</f>
        <v>-4.7029999999722349E-2</v>
      </c>
    </row>
    <row r="81" spans="1:6" ht="18.75" x14ac:dyDescent="0.25">
      <c r="A81" s="137"/>
      <c r="B81" s="138"/>
      <c r="C81" s="234" t="s">
        <v>293</v>
      </c>
      <c r="D81" s="235"/>
      <c r="E81" s="236"/>
      <c r="F81" s="107">
        <v>300</v>
      </c>
    </row>
    <row r="82" spans="1:6" ht="18.75" customHeight="1" x14ac:dyDescent="0.25">
      <c r="A82" s="137"/>
      <c r="B82" s="138"/>
      <c r="C82" s="234" t="s">
        <v>294</v>
      </c>
      <c r="D82" s="235"/>
      <c r="E82" s="236"/>
      <c r="F82" s="107">
        <v>100</v>
      </c>
    </row>
    <row r="83" spans="1:6" ht="37.5" x14ac:dyDescent="0.25">
      <c r="A83" s="139" t="s">
        <v>84</v>
      </c>
      <c r="B83" s="140">
        <f>E17</f>
        <v>2116.5</v>
      </c>
      <c r="C83" s="234" t="s">
        <v>34</v>
      </c>
      <c r="D83" s="235"/>
      <c r="E83" s="236"/>
      <c r="F83" s="107">
        <v>16.5</v>
      </c>
    </row>
    <row r="84" spans="1:6" ht="24.75" customHeight="1" x14ac:dyDescent="0.35">
      <c r="A84" s="91" t="s">
        <v>9</v>
      </c>
      <c r="B84" s="141">
        <f>SUM(B76:B83)</f>
        <v>2184.6999999999998</v>
      </c>
      <c r="C84" s="217" t="s">
        <v>9</v>
      </c>
      <c r="D84" s="217"/>
      <c r="E84" s="217"/>
      <c r="F84" s="95">
        <f>SUM(F76:F83)</f>
        <v>2184.6529700000001</v>
      </c>
    </row>
    <row r="85" spans="1:6" ht="18.75" customHeight="1" x14ac:dyDescent="0.3">
      <c r="A85" s="111"/>
      <c r="B85" s="93"/>
      <c r="C85" s="111"/>
      <c r="D85" s="111"/>
      <c r="E85" s="111"/>
      <c r="F85" s="94"/>
    </row>
    <row r="86" spans="1:6" ht="19.899999999999999" customHeight="1" x14ac:dyDescent="0.3">
      <c r="A86" s="215" t="s">
        <v>299</v>
      </c>
      <c r="B86" s="215"/>
      <c r="C86" s="215"/>
      <c r="D86" s="215"/>
      <c r="E86" s="216" t="s">
        <v>300</v>
      </c>
      <c r="F86" s="216"/>
    </row>
    <row r="87" spans="1:6" ht="19.5" x14ac:dyDescent="0.35">
      <c r="A87" s="86"/>
      <c r="B87" s="87"/>
      <c r="C87" s="87"/>
      <c r="D87" s="88"/>
      <c r="E87" s="89"/>
      <c r="F87" s="88"/>
    </row>
    <row r="88" spans="1:6" x14ac:dyDescent="0.25">
      <c r="B88" s="92"/>
      <c r="E88" s="80" t="s">
        <v>248</v>
      </c>
    </row>
  </sheetData>
  <mergeCells count="50">
    <mergeCell ref="B64:C64"/>
    <mergeCell ref="A60:A61"/>
    <mergeCell ref="A48:A59"/>
    <mergeCell ref="A40:F40"/>
    <mergeCell ref="A62:A63"/>
    <mergeCell ref="A64:A70"/>
    <mergeCell ref="B43:C43"/>
    <mergeCell ref="A30:F30"/>
    <mergeCell ref="A44:A46"/>
    <mergeCell ref="A23:F23"/>
    <mergeCell ref="A26:A27"/>
    <mergeCell ref="A32:F32"/>
    <mergeCell ref="A37:F37"/>
    <mergeCell ref="A34:F34"/>
    <mergeCell ref="B28:C28"/>
    <mergeCell ref="A36:F36"/>
    <mergeCell ref="A35:F35"/>
    <mergeCell ref="A33:F33"/>
    <mergeCell ref="A17:D17"/>
    <mergeCell ref="A4:F4"/>
    <mergeCell ref="B25:C25"/>
    <mergeCell ref="A86:D86"/>
    <mergeCell ref="E86:F86"/>
    <mergeCell ref="C84:E84"/>
    <mergeCell ref="B71:C71"/>
    <mergeCell ref="F76:F78"/>
    <mergeCell ref="A73:F73"/>
    <mergeCell ref="A75:B75"/>
    <mergeCell ref="C75:F75"/>
    <mergeCell ref="C76:E79"/>
    <mergeCell ref="C82:E82"/>
    <mergeCell ref="C80:E80"/>
    <mergeCell ref="C81:E81"/>
    <mergeCell ref="C83:E83"/>
    <mergeCell ref="A31:F31"/>
    <mergeCell ref="A41:F41"/>
    <mergeCell ref="A39:F39"/>
    <mergeCell ref="A1:F1"/>
    <mergeCell ref="A2:F2"/>
    <mergeCell ref="A22:F22"/>
    <mergeCell ref="A20:F20"/>
    <mergeCell ref="A21:F21"/>
    <mergeCell ref="A3:F3"/>
    <mergeCell ref="A5:F5"/>
    <mergeCell ref="A8:B8"/>
    <mergeCell ref="A9:C9"/>
    <mergeCell ref="A11:F11"/>
    <mergeCell ref="A18:B18"/>
    <mergeCell ref="A7:B7"/>
    <mergeCell ref="D18:E18"/>
  </mergeCells>
  <pageMargins left="0.70866141732283472" right="0.70866141732283472" top="0.74803149606299213" bottom="0.74803149606299213" header="0.31496062992125984" footer="0.31496062992125984"/>
  <pageSetup paperSize="9" scale="71" fitToHeight="20" orientation="portrait" r:id="rId1"/>
  <headerFooter>
    <oddHeader>&amp;C&amp;P</oddHeader>
  </headerFooter>
  <rowBreaks count="1" manualBreakCount="1">
    <brk id="7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август</vt:lpstr>
      <vt:lpstr>июнь 2018</vt:lpstr>
      <vt:lpstr>август!Область_печати</vt:lpstr>
      <vt:lpstr>'июнь 2018'!Область_печати</vt:lpstr>
    </vt:vector>
  </TitlesOfParts>
  <Company>Dnsoft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Elena Kataeva</cp:lastModifiedBy>
  <cp:lastPrinted>2018-06-14T10:27:05Z</cp:lastPrinted>
  <dcterms:created xsi:type="dcterms:W3CDTF">2009-01-26T06:44:36Z</dcterms:created>
  <dcterms:modified xsi:type="dcterms:W3CDTF">2018-06-14T10:27:46Z</dcterms:modified>
</cp:coreProperties>
</file>