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-15" yWindow="2265" windowWidth="14400" windowHeight="10230" firstSheet="1" activeTab="1"/>
  </bookViews>
  <sheets>
    <sheet name="август" sheetId="18" state="hidden" r:id="rId1"/>
    <sheet name="ноябрь 2018" sheetId="29" r:id="rId2"/>
  </sheets>
  <definedNames>
    <definedName name="_xlnm.Print_Area" localSheetId="0">август!$A$1:$F$226</definedName>
    <definedName name="_xlnm.Print_Area" localSheetId="1">'ноябрь 2018'!$A$1:$F$160</definedName>
  </definedNames>
  <calcPr calcId="145621"/>
</workbook>
</file>

<file path=xl/calcChain.xml><?xml version="1.0" encoding="utf-8"?>
<calcChain xmlns="http://schemas.openxmlformats.org/spreadsheetml/2006/main">
  <c r="F77" i="29" l="1"/>
  <c r="E80" i="29"/>
  <c r="F79" i="29"/>
  <c r="E78" i="29"/>
  <c r="E72" i="29"/>
  <c r="E69" i="29"/>
  <c r="E107" i="29"/>
  <c r="E108" i="29"/>
  <c r="E89" i="29" l="1"/>
  <c r="E88" i="29"/>
  <c r="E86" i="29"/>
  <c r="E85" i="29"/>
  <c r="E94" i="29"/>
  <c r="E90" i="29"/>
  <c r="E96" i="29"/>
  <c r="E91" i="29"/>
  <c r="F111" i="29" l="1"/>
  <c r="E105" i="29"/>
  <c r="F110" i="29"/>
  <c r="F109" i="29"/>
  <c r="F108" i="29"/>
  <c r="H28" i="29" l="1"/>
  <c r="H25" i="29"/>
  <c r="F155" i="29" l="1"/>
  <c r="E67" i="29" l="1"/>
  <c r="E62" i="29"/>
  <c r="F104" i="29"/>
  <c r="E106" i="29"/>
  <c r="F106" i="29" s="1"/>
  <c r="F101" i="29" l="1"/>
  <c r="F99" i="29"/>
  <c r="E118" i="29" l="1"/>
  <c r="F119" i="29"/>
  <c r="E113" i="29" l="1"/>
  <c r="F105" i="29"/>
  <c r="F84" i="29"/>
  <c r="F83" i="29"/>
  <c r="E65" i="29" l="1"/>
  <c r="E64" i="29"/>
  <c r="E92" i="29" l="1"/>
  <c r="F74" i="29" l="1"/>
  <c r="F73" i="29"/>
  <c r="F72" i="29"/>
  <c r="F71" i="29"/>
  <c r="F70" i="29"/>
  <c r="F69" i="29"/>
  <c r="F153" i="29" l="1"/>
  <c r="F64" i="29"/>
  <c r="E21" i="29" l="1"/>
  <c r="E20" i="29"/>
  <c r="B150" i="29" l="1"/>
  <c r="E95" i="29"/>
  <c r="F114" i="29" l="1"/>
  <c r="F113" i="29"/>
  <c r="F92" i="29"/>
  <c r="F93" i="29"/>
  <c r="F94" i="29"/>
  <c r="E87" i="29"/>
  <c r="F124" i="29" l="1"/>
  <c r="F66" i="29" l="1"/>
  <c r="F81" i="29" l="1"/>
  <c r="F82" i="29" l="1"/>
  <c r="F125" i="29" l="1"/>
  <c r="F118" i="29"/>
  <c r="F117" i="29"/>
  <c r="F76" i="29"/>
  <c r="F75" i="29"/>
  <c r="F127" i="29" l="1"/>
  <c r="F128" i="29"/>
  <c r="F116" i="29" l="1"/>
  <c r="F115" i="29"/>
  <c r="F102" i="29" l="1"/>
  <c r="F103" i="29"/>
  <c r="F96" i="29"/>
  <c r="F95" i="29"/>
  <c r="F89" i="29"/>
  <c r="F98" i="29" l="1"/>
  <c r="F67" i="29" l="1"/>
  <c r="F133" i="29" l="1"/>
  <c r="F131" i="29"/>
  <c r="F132" i="29"/>
  <c r="F65" i="29" l="1"/>
  <c r="F63" i="29"/>
  <c r="F62" i="29"/>
  <c r="F100" i="29"/>
  <c r="F123" i="29" l="1"/>
  <c r="F122" i="29"/>
  <c r="F130" i="29" l="1"/>
  <c r="F80" i="29" l="1"/>
  <c r="F135" i="29" l="1"/>
  <c r="F78" i="29"/>
  <c r="F126" i="29"/>
  <c r="F68" i="29" l="1"/>
  <c r="F129" i="29"/>
  <c r="E18" i="29" l="1"/>
  <c r="E19" i="29"/>
  <c r="E17" i="29"/>
  <c r="E22" i="29" s="1"/>
  <c r="B149" i="29" l="1"/>
  <c r="F86" i="29"/>
  <c r="F85" i="29"/>
  <c r="F90" i="29"/>
  <c r="F91" i="29"/>
  <c r="F88" i="29"/>
  <c r="F97" i="29"/>
  <c r="F134" i="29"/>
  <c r="E140" i="29"/>
  <c r="F107" i="29" l="1"/>
  <c r="F112" i="29"/>
  <c r="F87" i="29" l="1"/>
  <c r="B158" i="29" l="1"/>
  <c r="F121" i="29"/>
  <c r="F120" i="29"/>
  <c r="F158" i="29" l="1"/>
  <c r="G158" i="29" s="1"/>
  <c r="G145" i="29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H61" i="18" l="1"/>
  <c r="M224" i="18"/>
  <c r="H203" i="18"/>
</calcChain>
</file>

<file path=xl/sharedStrings.xml><?xml version="1.0" encoding="utf-8"?>
<sst xmlns="http://schemas.openxmlformats.org/spreadsheetml/2006/main" count="449" uniqueCount="389">
  <si>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</si>
  <si>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</si>
  <si>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</si>
  <si>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</si>
  <si>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</si>
  <si>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</si>
  <si>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</si>
  <si>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</si>
  <si>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</si>
  <si>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</si>
  <si>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</si>
  <si>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</si>
  <si>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</si>
  <si>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</si>
  <si>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</si>
  <si>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</si>
  <si>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</si>
  <si>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</si>
  <si>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</si>
  <si>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</si>
  <si>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</si>
  <si>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</si>
  <si>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</si>
  <si>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</si>
  <si>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</si>
  <si>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</si>
  <si>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</si>
  <si>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</si>
  <si>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</si>
  <si>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</si>
  <si>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</si>
  <si>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</si>
  <si>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</si>
  <si>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</si>
  <si>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</si>
  <si>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</si>
  <si>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</si>
  <si>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</si>
  <si>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</si>
  <si>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</si>
  <si>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</si>
  <si>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</si>
  <si>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</si>
  <si>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</si>
  <si>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</si>
  <si>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</si>
  <si>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</si>
  <si>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</si>
  <si>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</si>
  <si>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</si>
  <si>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</si>
  <si>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</si>
  <si>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</si>
  <si>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</si>
  <si>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</si>
  <si>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</si>
  <si>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</si>
  <si>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</si>
  <si>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</si>
  <si>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</si>
  <si>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</si>
  <si>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</si>
  <si>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</si>
  <si>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</si>
  <si>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</si>
  <si>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</si>
  <si>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</si>
  <si>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</si>
  <si>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</si>
  <si>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</si>
  <si>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</si>
  <si>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</si>
  <si>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</si>
  <si>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</si>
  <si>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</si>
  <si>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</si>
  <si>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</si>
  <si>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</si>
  <si>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</si>
  <si>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</si>
  <si>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</si>
  <si>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</si>
  <si>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</si>
  <si>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</si>
  <si>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</si>
  <si>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</si>
  <si>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</si>
  <si>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</si>
  <si>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</si>
  <si>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</si>
  <si>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</si>
  <si>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</si>
  <si>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</si>
  <si>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</si>
  <si>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</si>
  <si>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</si>
  <si>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</si>
  <si>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</si>
  <si>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</si>
  <si>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</si>
  <si>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</si>
  <si>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</si>
  <si>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</si>
  <si>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</si>
  <si>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</si>
  <si>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</si>
  <si>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</si>
  <si>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</si>
  <si>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</si>
  <si>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</si>
  <si>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</si>
  <si>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</si>
  <si>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</si>
  <si>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</si>
  <si>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</si>
  <si>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</si>
  <si>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</si>
  <si>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</si>
  <si>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</si>
  <si>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</si>
  <si>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</si>
  <si>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</si>
  <si>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</si>
  <si>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</si>
  <si>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</si>
  <si>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</si>
  <si>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</si>
  <si>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</si>
  <si>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</si>
  <si>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</si>
  <si>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</si>
  <si>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</si>
  <si>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</si>
  <si>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</si>
  <si>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</si>
  <si>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</si>
  <si>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</si>
  <si>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</si>
  <si>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</si>
  <si>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</si>
  <si>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</si>
  <si>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</si>
  <si>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</si>
  <si>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</si>
  <si>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</si>
  <si>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</si>
  <si>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</si>
  <si>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</si>
  <si>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</si>
  <si>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</si>
  <si>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</si>
  <si>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</si>
  <si>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</si>
  <si>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</si>
  <si>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</si>
  <si>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</si>
  <si>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</si>
  <si>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</si>
  <si>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</si>
  <si>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</si>
  <si>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</si>
  <si>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</si>
  <si>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</si>
  <si>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</si>
  <si>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</si>
  <si>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</si>
  <si>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</si>
  <si>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</si>
  <si>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</si>
  <si>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</si>
  <si>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</si>
  <si>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</si>
  <si>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</si>
  <si>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</si>
  <si>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</si>
  <si>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</si>
  <si>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</si>
  <si>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</si>
  <si>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</si>
  <si>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</si>
  <si>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</si>
  <si>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</si>
  <si>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</si>
  <si>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</si>
  <si>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</si>
  <si>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</si>
  <si>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</si>
  <si>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</si>
  <si>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</si>
  <si>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</si>
  <si>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</si>
  <si>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</si>
  <si>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</si>
  <si>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</si>
  <si>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</si>
  <si>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</si>
  <si>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</si>
  <si>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</si>
  <si>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</si>
  <si>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</si>
  <si>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</si>
  <si>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</si>
  <si>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</si>
  <si>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</si>
  <si>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</si>
  <si>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</si>
  <si>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</si>
  <si>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</si>
  <si>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</si>
  <si>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</si>
  <si>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</si>
  <si>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</si>
  <si>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</si>
  <si>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</si>
  <si>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</si>
  <si>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</si>
  <si>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</si>
  <si>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</si>
  <si>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</si>
  <si>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</si>
  <si>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</si>
  <si>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</si>
  <si>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</si>
  <si>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</si>
  <si>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</si>
  <si>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</si>
  <si>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</si>
  <si>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</si>
  <si>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</si>
  <si>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</si>
  <si>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</si>
  <si>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</si>
  <si>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</si>
  <si>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</si>
  <si>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</si>
  <si>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</si>
  <si>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</si>
  <si>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</si>
  <si>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</si>
  <si>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</si>
  <si>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</si>
  <si>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</si>
  <si>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</si>
  <si>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</si>
  <si>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</si>
  <si>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 xml:space="preserve"> </t>
  </si>
  <si>
    <r>
      <rPr>
        <b/>
        <sz val="14"/>
        <rFont val="Times New Roman"/>
        <family val="1"/>
        <charset val="204"/>
      </rPr>
      <t>2.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2, 3, 4): </t>
    </r>
  </si>
  <si>
    <t>к  решению  «О внесении изменений в решение  Совета народных депутатов  Анжеро-Судженского городского округа от 21.12.2017  № 95 «О  бюджете  муниципального образования «Анжеро-Судженский городской округ» на 2018 год  и плановый период  2019 и 2020 годов»</t>
  </si>
  <si>
    <t>1. Изменения по доходам вносятся на 2018 год:</t>
  </si>
  <si>
    <t>План на 2018 год</t>
  </si>
  <si>
    <t>Налоговые неналоговые доходы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</si>
  <si>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</si>
  <si>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налогообложения, зачисляемый в бюджеты городских округов</t>
  </si>
  <si>
    <t>итого</t>
  </si>
  <si>
    <t>(тыс.руб.)</t>
  </si>
  <si>
    <t>(тыс. руб)</t>
  </si>
  <si>
    <t xml:space="preserve"> 1.2. Изменения по доходам вносятся на 2019 год:</t>
  </si>
  <si>
    <t xml:space="preserve"> 1.3. Изменения по доходам вносятся на 2020 год:</t>
  </si>
  <si>
    <t xml:space="preserve"> 1.2.1. субсидии увеличиваются  на   тыс.руб</t>
  </si>
  <si>
    <t xml:space="preserve">  1.3.1.субсидии увеличиваются  на   тыс.руб</t>
  </si>
  <si>
    <t xml:space="preserve"> 1.1.3. иные межбюджетные трансферты увеличиваются на тыс. руб</t>
  </si>
  <si>
    <r>
      <rPr>
        <b/>
        <u/>
        <sz val="14"/>
        <rFont val="Times New Roman"/>
        <family val="1"/>
        <charset val="204"/>
      </rPr>
      <t>Переносятся ассигнования с одного ГРБС на другого:</t>
    </r>
    <r>
      <rPr>
        <sz val="14"/>
        <rFont val="Times New Roman"/>
        <family val="1"/>
        <charset val="204"/>
      </rPr>
      <t xml:space="preserve"> </t>
    </r>
  </si>
  <si>
    <t>911 0703 05 1 00 11231 600</t>
  </si>
  <si>
    <t>911 0702 05 1 00 12221 200</t>
  </si>
  <si>
    <t>911 0709 05 3 00 11521 600</t>
  </si>
  <si>
    <t>911 0709 05 3 00 11351 600</t>
  </si>
  <si>
    <t>911 0709 05 3 00 11521 200</t>
  </si>
  <si>
    <t>913 0801 06 0 00 11402 600</t>
  </si>
  <si>
    <t xml:space="preserve">По Управлению образования: </t>
  </si>
  <si>
    <t>915 1006 08 1 00 11403 200</t>
  </si>
  <si>
    <t>Субсидии, субвенции, дотация</t>
  </si>
  <si>
    <t>913 0801 04 4 00 12201 200</t>
  </si>
  <si>
    <t>911 0709 05 1 00 18221 200</t>
  </si>
  <si>
    <t xml:space="preserve">1.1.  На основании закона КО от  01.10.18 №72-ОЗ  «О внесении изменений в Закон Кемеровской области «Об областном бюджете на 2018 год и на плановый период 2019 и 2020 годов» </t>
  </si>
  <si>
    <t>919 1006 08 1 00 14401 300</t>
  </si>
  <si>
    <t>907 0103 99 0 00 20121 100</t>
  </si>
  <si>
    <t>907 0103 99 0 00 24001 200</t>
  </si>
  <si>
    <t>СНД</t>
  </si>
  <si>
    <t>формулы
 доходы</t>
  </si>
  <si>
    <t>919 0503 15 0 00 11007 200</t>
  </si>
  <si>
    <t>919 0505 10 4 00 11043 200</t>
  </si>
  <si>
    <t>911 0702 05 1 00 12221 800</t>
  </si>
  <si>
    <t>919 0409 112 00 11111 600</t>
  </si>
  <si>
    <t>919 0409 111 00 11121 600</t>
  </si>
  <si>
    <t>919 0503 114 00 11141 600</t>
  </si>
  <si>
    <t>КФСиТ</t>
  </si>
  <si>
    <t>904 1101 090 00 14011 200</t>
  </si>
  <si>
    <t>904 1105 090 00 11042 200</t>
  </si>
  <si>
    <t>911 0701 051 00 11202 800</t>
  </si>
  <si>
    <t>911 0701 051 00 11202 200</t>
  </si>
  <si>
    <t>911 0701 051 00 11202 600</t>
  </si>
  <si>
    <t>911 0702 051 00 11211 600</t>
  </si>
  <si>
    <t>919 0501 045 00 12202 800</t>
  </si>
  <si>
    <t>915 1006 08 1 00 11403 300</t>
  </si>
  <si>
    <t>915 1006 087 00 11005 200</t>
  </si>
  <si>
    <t>915 1006 087 00 11005 300</t>
  </si>
  <si>
    <t>КСП</t>
  </si>
  <si>
    <t>906 0106 99 0 00 24001 100</t>
  </si>
  <si>
    <t>906 0106 99 0 00 20131 100</t>
  </si>
  <si>
    <t>915 1002 085 00 70170 100</t>
  </si>
  <si>
    <t>900 0111 015 00 13071 800</t>
  </si>
  <si>
    <t>919 0309 031 00 14002 600</t>
  </si>
  <si>
    <t>905 0113 020 00 18001 800</t>
  </si>
  <si>
    <t xml:space="preserve"> - выплаты з/платы в сумме 116,0 т.р.;
 - для оплаты за бумагу, ГСМ, услуги газеты "Наш город" и др.  в сумме 319,7 т.р.;</t>
  </si>
  <si>
    <t>900 0102 011 00 11011 100</t>
  </si>
  <si>
    <t>900 0104 011 00 11021 200</t>
  </si>
  <si>
    <t>900 1003 042 00 L4970 300</t>
  </si>
  <si>
    <t>911 0702 052 00 11012 300</t>
  </si>
  <si>
    <t>911 0709 05 1 00 13011 200</t>
  </si>
  <si>
    <t>911 0709 051 00 17011 100</t>
  </si>
  <si>
    <t>911 0709 051 00 17011 600</t>
  </si>
  <si>
    <t>905 0113 020 00 11008 800</t>
  </si>
  <si>
    <t>По ГО и ЧС:
 - в соответствии с фактическими расходами по оплате налогов на 6,2 т.р.;</t>
  </si>
  <si>
    <t>900 0309 031 00 11002 800</t>
  </si>
  <si>
    <t>АДС служба 112</t>
  </si>
  <si>
    <t>Резервный фонд</t>
  </si>
  <si>
    <t>ГО и ЧС</t>
  </si>
  <si>
    <t>919 0113 020 00 16001 800</t>
  </si>
  <si>
    <t>919 0502 101 00 19301 200</t>
  </si>
  <si>
    <t>919 0505 116 00 11902 600</t>
  </si>
  <si>
    <t>911 0702 051 00 12051 800</t>
  </si>
  <si>
    <t>911 0702 051 00 12051 200</t>
  </si>
  <si>
    <t>УО платные</t>
  </si>
  <si>
    <t>904 0703 051 00 15231 600</t>
  </si>
  <si>
    <t>904 1101 090 00 15232 600</t>
  </si>
  <si>
    <t>Гор. среда средства собственников</t>
  </si>
  <si>
    <t xml:space="preserve"> 1.1.3.  субвенции  увеличиваются   на            тыс. руб;</t>
  </si>
  <si>
    <t xml:space="preserve"> 1.1.1. дотации   увеличиваются  на                тыс. руб;</t>
  </si>
  <si>
    <t xml:space="preserve"> 1.1.2.  субсидии увеличиваются  на           тыс.руб.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</si>
  <si>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</si>
  <si>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Факт на 01.11.2018</t>
  </si>
  <si>
    <t>4516(по факту поступления на 01.11.2018г)</t>
  </si>
  <si>
    <t>40037(по факту поступления на 01.11.2018г)</t>
  </si>
  <si>
    <t>399,0(по факту поступления на 01.10.2018г)</t>
  </si>
  <si>
    <t>765,0(по факту поступления на 01.11.2018г)</t>
  </si>
  <si>
    <t>Прочие доходы от оказания платных услуг (работ) получателями средств бюджетов городских округов</t>
  </si>
  <si>
    <t xml:space="preserve">                                                               2019 год  тыс.руб.</t>
  </si>
  <si>
    <t xml:space="preserve">                                                               2020 год  тыс.руб.</t>
  </si>
  <si>
    <r>
      <rPr>
        <b/>
        <sz val="14"/>
        <rFont val="Times New Roman"/>
        <family val="1"/>
        <charset val="204"/>
      </rPr>
      <t>2.1.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</si>
  <si>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900 0104 011 00 11021 100</t>
  </si>
  <si>
    <t>900 0501 043 00 14151 200</t>
  </si>
  <si>
    <t>900 0501 044 00 11201 400</t>
  </si>
  <si>
    <t>900 0501 044 00 12201 400</t>
  </si>
  <si>
    <t>900 0501 044 00 12201 200</t>
  </si>
  <si>
    <t>900 0501 044 00 11201 200</t>
  </si>
  <si>
    <t>900 1003 041 00 11501 400</t>
  </si>
  <si>
    <t>1374,4(по факту поступления на 01.11.2018г)</t>
  </si>
  <si>
    <t>3.  Итог сбалансированности бюджета:</t>
  </si>
  <si>
    <t>911 0701 051 00 71800 100</t>
  </si>
  <si>
    <t>911 0701 051 00 71800 600</t>
  </si>
  <si>
    <t>913 0703 051 00 11231 600</t>
  </si>
  <si>
    <r>
      <t xml:space="preserve">По КСП:
</t>
    </r>
    <r>
      <rPr>
        <sz val="14"/>
        <rFont val="Times New Roman"/>
        <family val="1"/>
        <charset val="204"/>
      </rPr>
      <t>- для оплаты по ФОТ в связи с расчетом среднего заработка при предоставлении отпуска в сумме 5,2 т.р.</t>
    </r>
  </si>
  <si>
    <r>
      <rPr>
        <b/>
        <sz val="14"/>
        <rFont val="Times New Roman"/>
        <family val="1"/>
        <charset val="204"/>
      </rPr>
      <t>По КФСиТ:</t>
    </r>
    <r>
      <rPr>
        <sz val="14"/>
        <rFont val="Times New Roman"/>
        <family val="1"/>
        <charset val="204"/>
      </rPr>
      <t xml:space="preserve">
- для оплаты обучения в сумме 1,4 т.р.;
 - для выполнения мероприятий по преобразованию МБУ ДО ДЮСШ "сибиряк" в МБ ФСУ СШ "Сибиряк" в сумме 88,6 т.р.</t>
    </r>
  </si>
  <si>
    <r>
      <rPr>
        <b/>
        <sz val="14"/>
        <rFont val="Times New Roman"/>
        <family val="1"/>
        <charset val="204"/>
      </rPr>
      <t>с администрации города (пр. строительство) на КУМИ:</t>
    </r>
    <r>
      <rPr>
        <sz val="14"/>
        <rFont val="Times New Roman"/>
        <family val="1"/>
        <charset val="204"/>
      </rPr>
      <t xml:space="preserve">
- для увеличения уставного капитала МП "УКС", выделение субсидии на предупреджение банкротства МП "УКС"  в сумме 37000,0 т.р.</t>
    </r>
  </si>
  <si>
    <r>
      <t xml:space="preserve">С КФСиТ на Управление Культуры:
 - </t>
    </r>
    <r>
      <rPr>
        <sz val="14"/>
        <rFont val="Times New Roman"/>
        <family val="1"/>
        <charset val="204"/>
      </rPr>
      <t>для выполнения целевого показателя по средней заработной плате педагогических работников дополнительного образования в сумме 889,2 т.р.;</t>
    </r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</si>
  <si>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- по АДС в связи с созданием системы обеспечения вызовов экстренных оперативных служб по единому номеру "112" и увеличением штатной численности ЕДДС, оснащения помещений и обучением новых специалистов на 263,9 т.р.;
 - для приобретения системы Глонасс и монитора для УЖ в сумме 129,3 т.р.;
 - на содержание общежитий в сумме 26,1 т.р.;</t>
    </r>
  </si>
  <si>
    <r>
      <t xml:space="preserve">По Управлению образования: 
 - </t>
    </r>
    <r>
      <rPr>
        <sz val="14"/>
        <rFont val="Times New Roman"/>
        <family val="1"/>
        <charset val="204"/>
      </rPr>
      <t xml:space="preserve"> - за счет средств от предпринимательской и иной приносящей доход деятельности согласно фактических расходов в сумме 612,6 т.р.;</t>
    </r>
  </si>
  <si>
    <r>
      <t xml:space="preserve">По УЖКХ:
 </t>
    </r>
    <r>
      <rPr>
        <sz val="14"/>
        <rFont val="Times New Roman"/>
        <family val="1"/>
        <charset val="204"/>
      </rPr>
      <t>- по программе "Формирование современной городской среды" за счет средств собственников  на 54,8т.р.;
 - по возмещению затрат на незаселенный жилой фонд в сумме 277,0 т.р.;
 - по техобследованию сетей водоснабжения и разработки ДПР в сумме 11,0 т.р.;</t>
    </r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</si>
  <si>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- для оплаты за электроэнергию в сумме 205,7 т.р.;
 - для оплаты за содержание кладбища в сумме 270,0 т.р.; 
 - для оплаты задолженности перед МУП "Наш город" в  сумме 20,0 т.р.;</t>
    </r>
  </si>
  <si>
    <t xml:space="preserve">  -  уменьшение по программе "Формирование современной городской среды" за счет средств собственников  на 54,8тыс.руб.</t>
  </si>
  <si>
    <t xml:space="preserve"> -  уменьшение на 137,4 тыс.руб. по Управлению образования.</t>
  </si>
  <si>
    <t>1.1. Вносятся изменения в план по доходам налоговых и  неналоговых платежей на 2018 год:</t>
  </si>
  <si>
    <r>
      <rPr>
        <b/>
        <sz val="14"/>
        <rFont val="Times New Roman"/>
        <family val="1"/>
        <charset val="204"/>
      </rPr>
      <t xml:space="preserve">По УСЗН:
 </t>
    </r>
    <r>
      <rPr>
        <sz val="14"/>
        <rFont val="Times New Roman"/>
        <family val="1"/>
        <charset val="204"/>
      </rPr>
      <t xml:space="preserve"> - для оплаты подъемных по подпрограмме "Милосердие" в сумме 22,5 т.р.;
 - для оплаты ГСМ по СРЦН в сумме 10,6 т.р.;</t>
    </r>
  </si>
  <si>
    <t>919 0503 112 00 12111 600</t>
  </si>
  <si>
    <t>911 0709 05 1 00 13011 600</t>
  </si>
  <si>
    <t>911 0709 051 00 12021 600</t>
  </si>
  <si>
    <t>913 0801 04 4 00 12201 400</t>
  </si>
  <si>
    <t>913 0703 051 00 11231 200</t>
  </si>
  <si>
    <t>По резервному фонду  на 4534,8 т.р.</t>
  </si>
  <si>
    <t>900 0501 043 00 12151 400</t>
  </si>
  <si>
    <t>пр. Строительство</t>
  </si>
  <si>
    <t>УО противопожарные</t>
  </si>
  <si>
    <r>
      <rPr>
        <b/>
        <sz val="14"/>
        <rFont val="Times New Roman"/>
        <family val="1"/>
        <charset val="204"/>
      </rPr>
      <t>1.2.</t>
    </r>
    <r>
      <rPr>
        <sz val="14"/>
        <rFont val="Times New Roman"/>
        <family val="1"/>
        <charset val="204"/>
      </rPr>
      <t xml:space="preserve"> Кроме того увеличиваются прочие безвозмездные поступления  на сумму </t>
    </r>
    <r>
      <rPr>
        <b/>
        <sz val="14"/>
        <rFont val="Times New Roman"/>
        <family val="1"/>
        <charset val="204"/>
      </rPr>
      <t xml:space="preserve"> 13 156,1 тыс.руб  </t>
    </r>
    <r>
      <rPr>
        <sz val="14"/>
        <rFont val="Times New Roman"/>
        <family val="1"/>
        <charset val="204"/>
      </rPr>
      <t xml:space="preserve">в т.ч.:
                                                     </t>
    </r>
  </si>
  <si>
    <t>ВСЕГО доходов собственной базы 2018 год    12 680,9  тыс.руб.</t>
  </si>
  <si>
    <t>913 0801 06 0 00 13421 600</t>
  </si>
  <si>
    <t>913 0801 06 0 00 12411 600</t>
  </si>
  <si>
    <t>913 0804 06 0 00 14521 200</t>
  </si>
  <si>
    <t>913 0804 06 0 00 14041 200</t>
  </si>
  <si>
    <t xml:space="preserve"> - за счет средств от предпринимательской и иной приносящей доход деятельности в сумме 53,8 т.р.;
 - для оплаты по ФОТ  по субвенции по детским садам в сумме 600,0 т.р.;
 - для оплаты установки забора ("Юность"), дератизации, связи, ремонт дверей, ремналадки, за обрезку тополей, вывоз мусора в сумме 527,5 т.р.;</t>
  </si>
  <si>
    <t xml:space="preserve"> - для оплаты коммунальных услуг в сумме 937,3 т.р.;
 - для оплаты запчастей в сумме 18,2 т.р.;
 - для оплаты исполнительных  листов в сумме 23,5 т.р.;</t>
  </si>
  <si>
    <t xml:space="preserve"> -для оплаты штрафов, транспортных услуг, ремонт школьных автобусов, противопожарные мероприятия, обслуживание1С, ремонт крыши, приобретение ГСМ и запчастей в  сумме 754,7 т.р.;
 - для оплаты питания в сумме 163,5 т.р.;</t>
  </si>
  <si>
    <r>
      <t xml:space="preserve">По Управлению культуры:
</t>
    </r>
    <r>
      <rPr>
        <sz val="14"/>
        <rFont val="Times New Roman"/>
        <family val="1"/>
        <charset val="204"/>
      </rPr>
      <t xml:space="preserve"> -для установки аварийного освещения в ДК "Судженский" в сумме 200,0 т.р.;
 - для заключения контракта на разработку ПСД реставрации ДК "Судженский" в сумме 3366,7 т.р.;
 - для оплаты за охрану, обслуживание пожарной сигнализации, штрафа за пожарную безопасность в сумме 26,9 т.р.;
 - для оплаты услуг по разработке ПСД реконструкции и перепрофилирования МБУК "Клуб Физкультурник" в Центр культурного развития в сумме 121,6 т.р.;</t>
    </r>
  </si>
  <si>
    <r>
      <t xml:space="preserve">По Администрации:
</t>
    </r>
    <r>
      <rPr>
        <sz val="14"/>
        <rFont val="Times New Roman"/>
        <family val="1"/>
        <charset val="204"/>
      </rPr>
      <t xml:space="preserve"> - для оплаты прочих расходов в сумме 1800,0 т.р.;
 - для оплаты приобретения жилья молодой семье в сумме 288,4 т.р.;
 - по муниципальной программе "Обеспечение доступным и комфортным жильем и коммунальными услугами. Строительство." для оплаты инженерных изысканий на 1500,0 т.р. за счет финансовой помощи от "Сибирских антрацитов" по графику за декабрь;</t>
    </r>
  </si>
  <si>
    <r>
      <rPr>
        <b/>
        <sz val="14"/>
        <rFont val="Times New Roman"/>
        <family val="1"/>
        <charset val="204"/>
      </rPr>
      <t>По администрации: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- по муниципальной программе "Обеспечение доступным и комфортным жильем и коммунальными услугами. Строительство." для оплаты техприсоединения в сумме 2800,0 т.р.; 
 - для оплаты за проект межевания территории 2 мкр ВЖР в сумме 378,0 т.р.;
 - для оплаты проктных работ в сумме 148,0 т.р.;</t>
    </r>
  </si>
  <si>
    <r>
      <t xml:space="preserve">По СНД:
</t>
    </r>
    <r>
      <rPr>
        <sz val="14"/>
        <rFont val="Times New Roman"/>
        <family val="1"/>
        <charset val="204"/>
      </rPr>
      <t>- для приобретения программного обеспечения в сумме 26,1 т.р.;
 - для оплаты по ФОТ в сумме 10,7 т.р.;
 - для приобретения ксерокса в сумме 40,0 т.р.;</t>
    </r>
  </si>
  <si>
    <t>907 0103 99 0 00 24001 100</t>
  </si>
  <si>
    <t>907 0103 99 0 00 20111 100</t>
  </si>
  <si>
    <t xml:space="preserve">  - увеличение по соглашению с АО "Сибирский Антрацит" на сумму 13 348,3 тыс.руб.</t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</si>
  <si>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sz val="14"/>
        <rFont val="Times New Roman"/>
        <family val="1"/>
        <charset val="204"/>
      </rPr>
      <t xml:space="preserve">
 - для монтажа и установки АПС по учреждениям образования на 5100,0 т.р. за счет финансовой помощи от "Сибирских антрацитов" по графику за декабрь;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</si>
</sst>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31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"/>
      <family val="1"/>
    </font>
    <font>
      <sz val="14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2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5" fillId="0" borderId="0" xfId="0" applyFont="1" applyFill="1"/>
    <xf numFmtId="49" fontId="26" fillId="0" borderId="1" xfId="0" applyNumberFormat="1" applyFont="1" applyFill="1" applyBorder="1"/>
    <xf numFmtId="0" fontId="26" fillId="0" borderId="1" xfId="0" applyFont="1" applyFill="1" applyBorder="1"/>
    <xf numFmtId="164" fontId="26" fillId="0" borderId="1" xfId="0" applyNumberFormat="1" applyFont="1" applyFill="1" applyBorder="1"/>
    <xf numFmtId="49" fontId="26" fillId="0" borderId="0" xfId="0" applyNumberFormat="1" applyFont="1" applyFill="1" applyBorder="1"/>
    <xf numFmtId="49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0" fontId="26" fillId="0" borderId="1" xfId="0" applyFont="1" applyFill="1" applyBorder="1" applyAlignment="1">
      <alignment horizontal="left"/>
    </xf>
    <xf numFmtId="164" fontId="25" fillId="0" borderId="0" xfId="0" applyNumberFormat="1" applyFont="1" applyFill="1"/>
    <xf numFmtId="2" fontId="28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Border="1" applyAlignment="1">
      <alignment horizontal="right" wrapText="1"/>
    </xf>
    <xf numFmtId="164" fontId="26" fillId="0" borderId="1" xfId="0" applyNumberFormat="1" applyFont="1" applyFill="1" applyBorder="1" applyAlignment="1">
      <alignment vertical="center"/>
    </xf>
    <xf numFmtId="16" fontId="27" fillId="0" borderId="0" xfId="0" applyNumberFormat="1" applyFont="1" applyFill="1" applyBorder="1" applyAlignment="1">
      <alignment wrapText="1"/>
    </xf>
    <xf numFmtId="0" fontId="24" fillId="0" borderId="0" xfId="0" applyNumberFormat="1" applyFont="1" applyFill="1" applyBorder="1" applyAlignment="1">
      <alignment vertical="top" wrapText="1"/>
    </xf>
    <xf numFmtId="164" fontId="27" fillId="0" borderId="0" xfId="0" applyNumberFormat="1" applyFont="1" applyFill="1" applyBorder="1" applyAlignment="1">
      <alignment wrapText="1"/>
    </xf>
    <xf numFmtId="164" fontId="27" fillId="0" borderId="1" xfId="0" applyNumberFormat="1" applyFont="1" applyFill="1" applyBorder="1" applyAlignment="1">
      <alignment vertical="center"/>
    </xf>
    <xf numFmtId="0" fontId="24" fillId="0" borderId="0" xfId="0" applyFont="1" applyBorder="1" applyAlignment="1">
      <alignment vertical="center" wrapText="1"/>
    </xf>
    <xf numFmtId="164" fontId="24" fillId="0" borderId="0" xfId="0" applyNumberFormat="1" applyFont="1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0" fontId="8" fillId="0" borderId="0" xfId="0" applyFont="1" applyFill="1" applyAlignment="1">
      <alignment horizontal="right"/>
    </xf>
    <xf numFmtId="16" fontId="27" fillId="0" borderId="0" xfId="0" applyNumberFormat="1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justify"/>
    </xf>
    <xf numFmtId="164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justify"/>
    </xf>
    <xf numFmtId="164" fontId="24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vertical="top" wrapText="1"/>
    </xf>
    <xf numFmtId="164" fontId="27" fillId="0" borderId="2" xfId="0" applyNumberFormat="1" applyFont="1" applyFill="1" applyBorder="1" applyAlignment="1">
      <alignment vertical="top"/>
    </xf>
    <xf numFmtId="164" fontId="26" fillId="0" borderId="1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left" vertical="center"/>
    </xf>
    <xf numFmtId="0" fontId="27" fillId="0" borderId="11" xfId="0" applyFont="1" applyFill="1" applyBorder="1" applyAlignment="1">
      <alignment horizontal="right" vertical="center"/>
    </xf>
    <xf numFmtId="164" fontId="27" fillId="0" borderId="7" xfId="0" applyNumberFormat="1" applyFont="1" applyFill="1" applyBorder="1" applyAlignment="1">
      <alignment horizontal="right"/>
    </xf>
    <xf numFmtId="164" fontId="27" fillId="0" borderId="8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justify" wrapText="1"/>
    </xf>
    <xf numFmtId="0" fontId="27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0" fontId="24" fillId="0" borderId="1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0" fontId="29" fillId="0" borderId="0" xfId="0" applyFont="1" applyFill="1"/>
    <xf numFmtId="0" fontId="29" fillId="0" borderId="1" xfId="0" applyFont="1" applyFill="1" applyBorder="1" applyAlignment="1">
      <alignment horizontal="right" wrapText="1"/>
    </xf>
    <xf numFmtId="2" fontId="29" fillId="0" borderId="1" xfId="0" applyNumberFormat="1" applyFont="1" applyFill="1" applyBorder="1"/>
    <xf numFmtId="0" fontId="27" fillId="0" borderId="1" xfId="0" applyFont="1" applyFill="1" applyBorder="1" applyAlignment="1">
      <alignment horizontal="left" vertical="distributed"/>
    </xf>
    <xf numFmtId="0" fontId="29" fillId="0" borderId="1" xfId="0" applyFont="1" applyFill="1" applyBorder="1"/>
    <xf numFmtId="164" fontId="29" fillId="0" borderId="0" xfId="0" applyNumberFormat="1" applyFont="1" applyFill="1"/>
    <xf numFmtId="0" fontId="24" fillId="0" borderId="0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/>
    <xf numFmtId="49" fontId="4" fillId="0" borderId="11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164" fontId="27" fillId="0" borderId="1" xfId="0" applyNumberFormat="1" applyFont="1" applyFill="1" applyBorder="1" applyAlignment="1">
      <alignment horizontal="right"/>
    </xf>
    <xf numFmtId="164" fontId="27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left"/>
    </xf>
    <xf numFmtId="164" fontId="27" fillId="0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 vertical="center"/>
    </xf>
    <xf numFmtId="2" fontId="29" fillId="0" borderId="0" xfId="0" applyNumberFormat="1" applyFont="1" applyFill="1" applyBorder="1"/>
    <xf numFmtId="0" fontId="29" fillId="0" borderId="0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17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49" fontId="26" fillId="0" borderId="6" xfId="0" applyNumberFormat="1" applyFont="1" applyFill="1" applyBorder="1" applyAlignment="1">
      <alignment horizontal="center"/>
    </xf>
    <xf numFmtId="49" fontId="26" fillId="0" borderId="7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left" wrapText="1"/>
    </xf>
    <xf numFmtId="0" fontId="27" fillId="0" borderId="0" xfId="0" applyNumberFormat="1" applyFont="1" applyFill="1" applyAlignment="1">
      <alignment horizontal="left" wrapText="1"/>
    </xf>
    <xf numFmtId="0" fontId="27" fillId="0" borderId="2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left" wrapText="1"/>
    </xf>
    <xf numFmtId="0" fontId="24" fillId="0" borderId="0" xfId="0" applyNumberFormat="1" applyFont="1" applyFill="1" applyAlignment="1">
      <alignment horizontal="left" wrapText="1"/>
    </xf>
    <xf numFmtId="0" fontId="27" fillId="0" borderId="1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wrapText="1"/>
    </xf>
    <xf numFmtId="164" fontId="27" fillId="0" borderId="0" xfId="0" applyNumberFormat="1" applyFont="1" applyFill="1" applyAlignment="1">
      <alignment horizontal="right" wrapText="1"/>
    </xf>
    <xf numFmtId="0" fontId="27" fillId="0" borderId="10" xfId="0" applyFont="1" applyFill="1" applyBorder="1" applyAlignment="1">
      <alignment horizontal="left" vertical="top" wrapText="1"/>
    </xf>
    <xf numFmtId="0" fontId="27" fillId="0" borderId="12" xfId="0" applyFont="1" applyFill="1" applyBorder="1" applyAlignment="1">
      <alignment horizontal="left" vertical="top" wrapText="1"/>
    </xf>
    <xf numFmtId="0" fontId="27" fillId="0" borderId="13" xfId="0" applyFont="1" applyFill="1" applyBorder="1" applyAlignment="1">
      <alignment horizontal="left" vertical="top" wrapText="1"/>
    </xf>
    <xf numFmtId="0" fontId="27" fillId="0" borderId="14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 wrapText="1"/>
    </xf>
    <xf numFmtId="0" fontId="27" fillId="0" borderId="15" xfId="0" applyFont="1" applyFill="1" applyBorder="1" applyAlignment="1">
      <alignment horizontal="left" vertical="top" wrapText="1"/>
    </xf>
    <xf numFmtId="0" fontId="27" fillId="0" borderId="16" xfId="0" applyFont="1" applyFill="1" applyBorder="1" applyAlignment="1">
      <alignment horizontal="left" vertical="top" wrapText="1"/>
    </xf>
    <xf numFmtId="0" fontId="27" fillId="0" borderId="17" xfId="0" applyFont="1" applyFill="1" applyBorder="1" applyAlignment="1">
      <alignment horizontal="left" vertical="top" wrapText="1"/>
    </xf>
    <xf numFmtId="0" fontId="27" fillId="0" borderId="18" xfId="0" applyFont="1" applyFill="1" applyBorder="1" applyAlignment="1">
      <alignment horizontal="left" vertical="top" wrapText="1"/>
    </xf>
    <xf numFmtId="164" fontId="27" fillId="0" borderId="2" xfId="0" applyNumberFormat="1" applyFont="1" applyFill="1" applyBorder="1" applyAlignment="1">
      <alignment horizontal="right" vertical="center"/>
    </xf>
    <xf numFmtId="164" fontId="27" fillId="0" borderId="8" xfId="0" applyNumberFormat="1" applyFont="1" applyFill="1" applyBorder="1" applyAlignment="1">
      <alignment horizontal="right" vertical="center"/>
    </xf>
    <xf numFmtId="0" fontId="27" fillId="0" borderId="6" xfId="0" applyFont="1" applyFill="1" applyBorder="1" applyAlignment="1">
      <alignment horizontal="left" vertical="top" wrapText="1"/>
    </xf>
    <xf numFmtId="0" fontId="27" fillId="0" borderId="11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49" fontId="26" fillId="0" borderId="1" xfId="0" applyNumberFormat="1" applyFont="1" applyFill="1" applyBorder="1" applyAlignment="1">
      <alignment horizontal="left"/>
    </xf>
    <xf numFmtId="164" fontId="27" fillId="0" borderId="2" xfId="0" applyNumberFormat="1" applyFont="1" applyFill="1" applyBorder="1" applyAlignment="1">
      <alignment horizontal="right" vertical="top"/>
    </xf>
    <xf numFmtId="164" fontId="27" fillId="0" borderId="8" xfId="0" applyNumberFormat="1" applyFont="1" applyFill="1" applyBorder="1" applyAlignment="1">
      <alignment horizontal="right" vertical="top"/>
    </xf>
    <xf numFmtId="0" fontId="27" fillId="0" borderId="2" xfId="0" applyFont="1" applyFill="1" applyBorder="1" applyAlignment="1">
      <alignment horizontal="left" vertical="top" wrapText="1"/>
    </xf>
    <xf numFmtId="0" fontId="27" fillId="0" borderId="8" xfId="0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left" vertical="top" wrapText="1"/>
    </xf>
    <xf numFmtId="16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vertical="justify" wrapText="1"/>
    </xf>
    <xf numFmtId="0" fontId="24" fillId="0" borderId="17" xfId="0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left" vertical="top" wrapText="1"/>
    </xf>
    <xf numFmtId="0" fontId="24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Alignment="1">
      <alignment horizontal="left"/>
    </xf>
    <xf numFmtId="0" fontId="24" fillId="0" borderId="0" xfId="0" applyNumberFormat="1" applyFont="1" applyFill="1" applyBorder="1" applyAlignment="1">
      <alignment horizontal="left" vertical="top" wrapText="1"/>
    </xf>
    <xf numFmtId="49" fontId="27" fillId="0" borderId="0" xfId="0" applyNumberFormat="1" applyFont="1" applyFill="1" applyBorder="1" applyAlignment="1">
      <alignment horizontal="left"/>
    </xf>
    <xf numFmtId="0" fontId="24" fillId="0" borderId="1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27" fillId="0" borderId="0" xfId="0" applyNumberFormat="1" applyFont="1" applyFill="1" applyAlignment="1">
      <alignment wrapText="1"/>
    </xf>
  </cellXfs>
  <cellStyles count="2"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198" t="s">
        <v>0</v>
      </c>
      <c r="B1" s="198"/>
      <c r="C1" s="198"/>
      <c r="D1" s="198"/>
      <c r="E1" s="198"/>
      <c r="F1" s="198"/>
    </row>
    <row r="2" spans="1:8" ht="66.75" customHeight="1" x14ac:dyDescent="0.2">
      <c r="A2" s="199" t="s">
        <v>79</v>
      </c>
      <c r="B2" s="199"/>
      <c r="C2" s="199"/>
      <c r="D2" s="199"/>
      <c r="E2" s="199"/>
      <c r="F2" s="199"/>
    </row>
    <row r="3" spans="1:8" ht="15.75" customHeight="1" x14ac:dyDescent="0.3">
      <c r="A3" s="191" t="s">
        <v>90</v>
      </c>
      <c r="B3" s="191"/>
      <c r="C3" s="191"/>
      <c r="D3" s="191"/>
      <c r="E3" s="191"/>
      <c r="F3" s="191"/>
      <c r="G3" s="6"/>
      <c r="H3" s="6"/>
    </row>
    <row r="4" spans="1:8" ht="65.25" customHeight="1" x14ac:dyDescent="0.3">
      <c r="A4" s="200" t="s">
        <v>222</v>
      </c>
      <c r="B4" s="200"/>
      <c r="C4" s="200"/>
      <c r="D4" s="200"/>
      <c r="E4" s="200"/>
      <c r="F4" s="200"/>
      <c r="G4" s="6"/>
      <c r="H4" s="6"/>
    </row>
    <row r="5" spans="1:8" ht="18.75" customHeight="1" x14ac:dyDescent="0.3">
      <c r="A5" s="201" t="s">
        <v>233</v>
      </c>
      <c r="B5" s="201"/>
      <c r="C5" s="201"/>
      <c r="D5" s="201"/>
      <c r="E5" s="201"/>
      <c r="F5" s="201"/>
      <c r="G5" s="6"/>
      <c r="H5" s="6"/>
    </row>
    <row r="6" spans="1:8" ht="18.75" customHeight="1" x14ac:dyDescent="0.3">
      <c r="A6" s="201" t="s">
        <v>234</v>
      </c>
      <c r="B6" s="201"/>
      <c r="C6" s="201"/>
      <c r="D6" s="201"/>
      <c r="E6" s="201"/>
      <c r="F6" s="201"/>
      <c r="G6" s="6"/>
      <c r="H6" s="6"/>
    </row>
    <row r="7" spans="1:8" ht="17.25" customHeight="1" x14ac:dyDescent="0.3">
      <c r="A7" s="201" t="s">
        <v>235</v>
      </c>
      <c r="B7" s="201"/>
      <c r="C7" s="201"/>
      <c r="D7" s="201"/>
      <c r="E7" s="201"/>
      <c r="F7" s="201"/>
      <c r="G7" s="6"/>
      <c r="H7" s="6"/>
    </row>
    <row r="8" spans="1:8" ht="15.75" customHeight="1" x14ac:dyDescent="0.3">
      <c r="A8" s="191" t="s">
        <v>236</v>
      </c>
      <c r="B8" s="191"/>
      <c r="C8" s="191"/>
      <c r="D8" s="191"/>
      <c r="E8" s="191"/>
      <c r="F8" s="191"/>
      <c r="G8" s="6"/>
      <c r="H8" s="6"/>
    </row>
    <row r="9" spans="1:8" ht="35.25" customHeight="1" x14ac:dyDescent="0.3">
      <c r="A9" s="202" t="s">
        <v>91</v>
      </c>
      <c r="B9" s="202"/>
      <c r="C9" s="202"/>
      <c r="D9" s="202"/>
      <c r="E9" s="202"/>
      <c r="F9" s="202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203" t="s">
        <v>242</v>
      </c>
      <c r="B27" s="203"/>
      <c r="C27" s="203"/>
      <c r="D27" s="203"/>
      <c r="E27" s="203"/>
      <c r="F27" s="203"/>
      <c r="G27" s="6"/>
      <c r="H27" s="6"/>
    </row>
    <row r="28" spans="1:8" ht="28.5" customHeight="1" x14ac:dyDescent="0.3">
      <c r="A28" s="195" t="s">
        <v>243</v>
      </c>
      <c r="B28" s="195"/>
      <c r="C28" s="195"/>
      <c r="D28" s="195"/>
      <c r="E28" s="195"/>
      <c r="F28" s="195"/>
      <c r="G28" s="6"/>
      <c r="H28" s="6"/>
    </row>
    <row r="29" spans="1:8" ht="19.5" customHeight="1" x14ac:dyDescent="0.3">
      <c r="A29" s="195"/>
      <c r="B29" s="195"/>
      <c r="C29" s="195"/>
      <c r="D29" s="195"/>
      <c r="E29" s="195"/>
      <c r="F29" s="195"/>
      <c r="G29" s="6"/>
      <c r="H29" s="6"/>
    </row>
    <row r="30" spans="1:8" ht="20.25" customHeight="1" x14ac:dyDescent="0.25">
      <c r="A30" s="196" t="s">
        <v>238</v>
      </c>
      <c r="B30" s="196"/>
      <c r="C30" s="196"/>
      <c r="D30" s="196"/>
      <c r="E30" s="196"/>
      <c r="F30" s="196"/>
    </row>
    <row r="31" spans="1:8" ht="52.5" customHeight="1" x14ac:dyDescent="0.25">
      <c r="A31" s="191" t="s">
        <v>239</v>
      </c>
      <c r="B31" s="191"/>
      <c r="C31" s="191"/>
      <c r="D31" s="191"/>
      <c r="E31" s="191"/>
      <c r="F31" s="191"/>
    </row>
    <row r="32" spans="1:8" ht="21.75" customHeight="1" x14ac:dyDescent="0.25">
      <c r="A32" s="197" t="s">
        <v>31</v>
      </c>
      <c r="B32" s="197"/>
      <c r="C32" s="197"/>
      <c r="D32" s="197"/>
      <c r="E32" s="197"/>
      <c r="F32" s="197"/>
    </row>
    <row r="33" spans="1:6" ht="102.75" customHeight="1" x14ac:dyDescent="0.25">
      <c r="A33" s="191" t="s">
        <v>197</v>
      </c>
      <c r="B33" s="191"/>
      <c r="C33" s="191"/>
      <c r="D33" s="191"/>
      <c r="E33" s="191"/>
      <c r="F33" s="191"/>
    </row>
    <row r="34" spans="1:6" ht="17.25" customHeight="1" x14ac:dyDescent="0.25">
      <c r="A34" s="191" t="s">
        <v>38</v>
      </c>
      <c r="B34" s="191"/>
      <c r="C34" s="191"/>
      <c r="D34" s="191"/>
      <c r="E34" s="191"/>
      <c r="F34" s="191"/>
    </row>
    <row r="35" spans="1:6" ht="35.25" customHeight="1" x14ac:dyDescent="0.25">
      <c r="A35" s="191" t="s">
        <v>108</v>
      </c>
      <c r="B35" s="191"/>
      <c r="C35" s="191"/>
      <c r="D35" s="191"/>
      <c r="E35" s="191"/>
      <c r="F35" s="191"/>
    </row>
    <row r="36" spans="1:6" ht="35.25" customHeight="1" x14ac:dyDescent="0.25">
      <c r="A36" s="191" t="s">
        <v>196</v>
      </c>
      <c r="B36" s="191"/>
      <c r="C36" s="191"/>
      <c r="D36" s="191"/>
      <c r="E36" s="191"/>
      <c r="F36" s="191"/>
    </row>
    <row r="37" spans="1:6" ht="21.75" customHeight="1" x14ac:dyDescent="0.25">
      <c r="A37" s="191" t="s">
        <v>72</v>
      </c>
      <c r="B37" s="191"/>
      <c r="C37" s="191"/>
      <c r="D37" s="191"/>
      <c r="E37" s="191"/>
      <c r="F37" s="191"/>
    </row>
    <row r="38" spans="1:6" ht="84" customHeight="1" x14ac:dyDescent="0.25">
      <c r="A38" s="191" t="s">
        <v>195</v>
      </c>
      <c r="B38" s="191"/>
      <c r="C38" s="191"/>
      <c r="D38" s="191"/>
      <c r="E38" s="191"/>
      <c r="F38" s="191"/>
    </row>
    <row r="39" spans="1:6" s="67" customFormat="1" ht="65.25" customHeight="1" x14ac:dyDescent="0.25">
      <c r="A39" s="192" t="s">
        <v>113</v>
      </c>
      <c r="B39" s="192"/>
      <c r="C39" s="192"/>
      <c r="D39" s="192"/>
      <c r="E39" s="192"/>
      <c r="F39" s="192"/>
    </row>
    <row r="40" spans="1:6" ht="19.5" customHeight="1" x14ac:dyDescent="0.25">
      <c r="A40" s="191" t="s">
        <v>37</v>
      </c>
      <c r="B40" s="191"/>
      <c r="C40" s="191"/>
      <c r="D40" s="191"/>
      <c r="E40" s="191"/>
      <c r="F40" s="191"/>
    </row>
    <row r="41" spans="1:6" ht="17.25" customHeight="1" x14ac:dyDescent="0.25">
      <c r="A41" s="191" t="s">
        <v>70</v>
      </c>
      <c r="B41" s="191"/>
      <c r="C41" s="191"/>
      <c r="D41" s="191"/>
      <c r="E41" s="191"/>
      <c r="F41" s="191"/>
    </row>
    <row r="42" spans="1:6" ht="87" customHeight="1" x14ac:dyDescent="0.25">
      <c r="A42" s="191" t="s">
        <v>226</v>
      </c>
      <c r="B42" s="191"/>
      <c r="C42" s="191"/>
      <c r="D42" s="191"/>
      <c r="E42" s="191"/>
      <c r="F42" s="191"/>
    </row>
    <row r="43" spans="1:6" ht="19.5" customHeight="1" x14ac:dyDescent="0.25">
      <c r="A43" s="191" t="s">
        <v>72</v>
      </c>
      <c r="B43" s="191"/>
      <c r="C43" s="191"/>
      <c r="D43" s="191"/>
      <c r="E43" s="191"/>
      <c r="F43" s="191"/>
    </row>
    <row r="44" spans="1:6" ht="68.25" customHeight="1" x14ac:dyDescent="0.25">
      <c r="A44" s="191" t="s">
        <v>128</v>
      </c>
      <c r="B44" s="191"/>
      <c r="C44" s="191"/>
      <c r="D44" s="191"/>
      <c r="E44" s="191"/>
      <c r="F44" s="191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183" t="s">
        <v>2</v>
      </c>
      <c r="C46" s="183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146" t="s">
        <v>30</v>
      </c>
      <c r="B47" s="193" t="s">
        <v>117</v>
      </c>
      <c r="C47" s="194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169"/>
      <c r="B48" s="193" t="s">
        <v>95</v>
      </c>
      <c r="C48" s="194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146" t="s">
        <v>8</v>
      </c>
      <c r="B49" s="193" t="s">
        <v>118</v>
      </c>
      <c r="C49" s="194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147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147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146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147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147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147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147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147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147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147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169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156"/>
      <c r="C61" s="156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190" t="s">
        <v>29</v>
      </c>
      <c r="B63" s="190"/>
      <c r="C63" s="190"/>
      <c r="D63" s="190"/>
      <c r="E63" s="190"/>
      <c r="F63" s="190"/>
    </row>
    <row r="64" spans="1:8" ht="106.5" customHeight="1" x14ac:dyDescent="0.25">
      <c r="A64" s="188" t="s">
        <v>240</v>
      </c>
      <c r="B64" s="188"/>
      <c r="C64" s="188"/>
      <c r="D64" s="188"/>
      <c r="E64" s="188"/>
      <c r="F64" s="188"/>
    </row>
    <row r="65" spans="1:6" ht="65.25" customHeight="1" x14ac:dyDescent="0.25">
      <c r="A65" s="182" t="s">
        <v>198</v>
      </c>
      <c r="B65" s="188"/>
      <c r="C65" s="188"/>
      <c r="D65" s="188"/>
      <c r="E65" s="188"/>
      <c r="F65" s="188"/>
    </row>
    <row r="66" spans="1:6" ht="36.75" customHeight="1" x14ac:dyDescent="0.25">
      <c r="A66" s="182" t="s">
        <v>121</v>
      </c>
      <c r="B66" s="188"/>
      <c r="C66" s="188"/>
      <c r="D66" s="188"/>
      <c r="E66" s="188"/>
      <c r="F66" s="188"/>
    </row>
    <row r="67" spans="1:6" ht="68.25" customHeight="1" x14ac:dyDescent="0.25">
      <c r="A67" s="182" t="s">
        <v>171</v>
      </c>
      <c r="B67" s="182"/>
      <c r="C67" s="182"/>
      <c r="D67" s="182"/>
      <c r="E67" s="182"/>
      <c r="F67" s="182"/>
    </row>
    <row r="68" spans="1:6" ht="87.75" customHeight="1" x14ac:dyDescent="0.25">
      <c r="A68" s="182" t="s">
        <v>227</v>
      </c>
      <c r="B68" s="182"/>
      <c r="C68" s="182"/>
      <c r="D68" s="182"/>
      <c r="E68" s="182"/>
      <c r="F68" s="182"/>
    </row>
    <row r="69" spans="1:6" ht="20.25" customHeight="1" x14ac:dyDescent="0.25">
      <c r="A69" s="187" t="s">
        <v>32</v>
      </c>
      <c r="B69" s="187"/>
      <c r="C69" s="187"/>
      <c r="D69" s="187"/>
      <c r="E69" s="187"/>
      <c r="F69" s="187"/>
    </row>
    <row r="70" spans="1:6" ht="114" customHeight="1" x14ac:dyDescent="0.25">
      <c r="A70" s="189" t="s">
        <v>201</v>
      </c>
      <c r="B70" s="189"/>
      <c r="C70" s="189"/>
      <c r="D70" s="189"/>
      <c r="E70" s="189"/>
      <c r="F70" s="189"/>
    </row>
    <row r="71" spans="1:6" ht="71.25" customHeight="1" x14ac:dyDescent="0.25">
      <c r="A71" s="189" t="s">
        <v>190</v>
      </c>
      <c r="B71" s="189"/>
      <c r="C71" s="189"/>
      <c r="D71" s="189"/>
      <c r="E71" s="189"/>
      <c r="F71" s="189"/>
    </row>
    <row r="72" spans="1:6" ht="83.25" customHeight="1" x14ac:dyDescent="0.25">
      <c r="A72" s="189" t="s">
        <v>228</v>
      </c>
      <c r="B72" s="189"/>
      <c r="C72" s="189"/>
      <c r="D72" s="189"/>
      <c r="E72" s="189"/>
      <c r="F72" s="189"/>
    </row>
    <row r="73" spans="1:6" ht="38.25" customHeight="1" x14ac:dyDescent="0.25">
      <c r="A73" s="189" t="s">
        <v>191</v>
      </c>
      <c r="B73" s="189"/>
      <c r="C73" s="189"/>
      <c r="D73" s="189"/>
      <c r="E73" s="189"/>
      <c r="F73" s="189"/>
    </row>
    <row r="74" spans="1:6" ht="82.5" customHeight="1" x14ac:dyDescent="0.25">
      <c r="A74" s="189" t="s">
        <v>202</v>
      </c>
      <c r="B74" s="189"/>
      <c r="C74" s="189"/>
      <c r="D74" s="189"/>
      <c r="E74" s="189"/>
      <c r="F74" s="189"/>
    </row>
    <row r="75" spans="1:6" ht="18.75" customHeight="1" x14ac:dyDescent="0.25">
      <c r="A75" s="187" t="s">
        <v>35</v>
      </c>
      <c r="B75" s="187"/>
      <c r="C75" s="187"/>
      <c r="D75" s="187"/>
      <c r="E75" s="187"/>
      <c r="F75" s="187"/>
    </row>
    <row r="76" spans="1:6" ht="20.25" customHeight="1" x14ac:dyDescent="0.25">
      <c r="A76" s="189" t="s">
        <v>80</v>
      </c>
      <c r="B76" s="189"/>
      <c r="C76" s="189"/>
      <c r="D76" s="189"/>
      <c r="E76" s="189"/>
      <c r="F76" s="189"/>
    </row>
    <row r="77" spans="1:6" ht="87" customHeight="1" x14ac:dyDescent="0.25">
      <c r="A77" s="189" t="s">
        <v>186</v>
      </c>
      <c r="B77" s="189"/>
      <c r="C77" s="189"/>
      <c r="D77" s="189"/>
      <c r="E77" s="189"/>
      <c r="F77" s="189"/>
    </row>
    <row r="78" spans="1:6" ht="48" customHeight="1" x14ac:dyDescent="0.25">
      <c r="A78" s="189" t="s">
        <v>203</v>
      </c>
      <c r="B78" s="189"/>
      <c r="C78" s="189"/>
      <c r="D78" s="189"/>
      <c r="E78" s="189"/>
      <c r="F78" s="189"/>
    </row>
    <row r="79" spans="1:6" ht="48.75" customHeight="1" x14ac:dyDescent="0.25">
      <c r="A79" s="189" t="s">
        <v>126</v>
      </c>
      <c r="B79" s="189"/>
      <c r="C79" s="189"/>
      <c r="D79" s="189"/>
      <c r="E79" s="189"/>
      <c r="F79" s="189"/>
    </row>
    <row r="80" spans="1:6" ht="48.75" customHeight="1" x14ac:dyDescent="0.25">
      <c r="A80" s="189" t="s">
        <v>184</v>
      </c>
      <c r="B80" s="189"/>
      <c r="C80" s="189"/>
      <c r="D80" s="189"/>
      <c r="E80" s="189"/>
      <c r="F80" s="189"/>
    </row>
    <row r="81" spans="1:6" ht="48.75" customHeight="1" x14ac:dyDescent="0.25">
      <c r="A81" s="189" t="s">
        <v>204</v>
      </c>
      <c r="B81" s="189"/>
      <c r="C81" s="189"/>
      <c r="D81" s="189"/>
      <c r="E81" s="189"/>
      <c r="F81" s="189"/>
    </row>
    <row r="82" spans="1:6" ht="21" customHeight="1" x14ac:dyDescent="0.2">
      <c r="A82" s="186" t="s">
        <v>199</v>
      </c>
      <c r="B82" s="186"/>
      <c r="C82" s="186"/>
      <c r="D82" s="186"/>
      <c r="E82" s="186"/>
      <c r="F82" s="186"/>
    </row>
    <row r="83" spans="1:6" ht="20.25" customHeight="1" x14ac:dyDescent="0.25">
      <c r="A83" s="189" t="s">
        <v>80</v>
      </c>
      <c r="B83" s="189"/>
      <c r="C83" s="189"/>
      <c r="D83" s="189"/>
      <c r="E83" s="189"/>
      <c r="F83" s="189"/>
    </row>
    <row r="84" spans="1:6" ht="68.25" customHeight="1" x14ac:dyDescent="0.25">
      <c r="A84" s="182" t="s">
        <v>200</v>
      </c>
      <c r="B84" s="182"/>
      <c r="C84" s="182"/>
      <c r="D84" s="182"/>
      <c r="E84" s="182"/>
      <c r="F84" s="182"/>
    </row>
    <row r="85" spans="1:6" ht="24.75" hidden="1" customHeight="1" x14ac:dyDescent="0.25">
      <c r="A85" s="187" t="s">
        <v>85</v>
      </c>
      <c r="B85" s="187"/>
      <c r="C85" s="187"/>
      <c r="D85" s="187"/>
      <c r="E85" s="187"/>
      <c r="F85" s="187"/>
    </row>
    <row r="86" spans="1:6" ht="18" customHeight="1" x14ac:dyDescent="0.25">
      <c r="A86" s="188" t="s">
        <v>31</v>
      </c>
      <c r="B86" s="188"/>
      <c r="C86" s="188"/>
      <c r="D86" s="188"/>
      <c r="E86" s="188"/>
      <c r="F86" s="188"/>
    </row>
    <row r="87" spans="1:6" ht="32.25" customHeight="1" x14ac:dyDescent="0.3">
      <c r="A87" s="185" t="s">
        <v>129</v>
      </c>
      <c r="B87" s="185"/>
      <c r="C87" s="185"/>
      <c r="D87" s="185"/>
      <c r="E87" s="185"/>
      <c r="F87" s="185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182" t="s">
        <v>130</v>
      </c>
      <c r="B89" s="182"/>
      <c r="C89" s="182"/>
      <c r="D89" s="182"/>
      <c r="E89" s="182"/>
      <c r="F89" s="182"/>
    </row>
    <row r="90" spans="1:6" ht="21" customHeight="1" x14ac:dyDescent="0.25">
      <c r="A90" s="182" t="s">
        <v>224</v>
      </c>
      <c r="B90" s="182"/>
      <c r="C90" s="182"/>
      <c r="D90" s="182"/>
      <c r="E90" s="182"/>
      <c r="F90" s="182"/>
    </row>
    <row r="91" spans="1:6" ht="21" customHeight="1" x14ac:dyDescent="0.25">
      <c r="A91" s="182" t="s">
        <v>131</v>
      </c>
      <c r="B91" s="182"/>
      <c r="C91" s="182"/>
      <c r="D91" s="182"/>
      <c r="E91" s="182"/>
      <c r="F91" s="182"/>
    </row>
    <row r="92" spans="1:6" ht="21" customHeight="1" x14ac:dyDescent="0.25">
      <c r="A92" s="182" t="s">
        <v>150</v>
      </c>
      <c r="B92" s="182"/>
      <c r="C92" s="182"/>
      <c r="D92" s="182"/>
      <c r="E92" s="182"/>
      <c r="F92" s="182"/>
    </row>
    <row r="93" spans="1:6" ht="21" customHeight="1" x14ac:dyDescent="0.25">
      <c r="A93" s="182" t="s">
        <v>132</v>
      </c>
      <c r="B93" s="182"/>
      <c r="C93" s="182"/>
      <c r="D93" s="182"/>
      <c r="E93" s="182"/>
      <c r="F93" s="182"/>
    </row>
    <row r="94" spans="1:6" ht="39" customHeight="1" x14ac:dyDescent="0.25">
      <c r="A94" s="182" t="s">
        <v>133</v>
      </c>
      <c r="B94" s="182"/>
      <c r="C94" s="182"/>
      <c r="D94" s="182"/>
      <c r="E94" s="182"/>
      <c r="F94" s="182"/>
    </row>
    <row r="95" spans="1:6" ht="72.75" customHeight="1" x14ac:dyDescent="0.25">
      <c r="A95" s="182" t="s">
        <v>229</v>
      </c>
      <c r="B95" s="182"/>
      <c r="C95" s="182"/>
      <c r="D95" s="182"/>
      <c r="E95" s="182"/>
      <c r="F95" s="182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182" t="s">
        <v>134</v>
      </c>
      <c r="B97" s="182"/>
      <c r="C97" s="182"/>
      <c r="D97" s="182"/>
      <c r="E97" s="182"/>
      <c r="F97" s="182"/>
    </row>
    <row r="98" spans="1:6" ht="21" customHeight="1" x14ac:dyDescent="0.25">
      <c r="A98" s="182" t="s">
        <v>135</v>
      </c>
      <c r="B98" s="182"/>
      <c r="C98" s="182"/>
      <c r="D98" s="182"/>
      <c r="E98" s="182"/>
      <c r="F98" s="182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182" t="s">
        <v>136</v>
      </c>
      <c r="B100" s="182"/>
      <c r="C100" s="182"/>
      <c r="D100" s="182"/>
      <c r="E100" s="182"/>
      <c r="F100" s="182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182" t="s">
        <v>137</v>
      </c>
      <c r="B102" s="182"/>
      <c r="C102" s="182"/>
      <c r="D102" s="182"/>
      <c r="E102" s="182"/>
      <c r="F102" s="182"/>
    </row>
    <row r="103" spans="1:6" ht="21" customHeight="1" x14ac:dyDescent="0.25">
      <c r="A103" s="182" t="s">
        <v>225</v>
      </c>
      <c r="B103" s="182"/>
      <c r="C103" s="182"/>
      <c r="D103" s="182"/>
      <c r="E103" s="182"/>
      <c r="F103" s="182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182" t="s">
        <v>143</v>
      </c>
      <c r="B105" s="182"/>
      <c r="C105" s="182"/>
      <c r="D105" s="182"/>
      <c r="E105" s="182"/>
      <c r="F105" s="182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182" t="s">
        <v>138</v>
      </c>
      <c r="B107" s="182"/>
      <c r="C107" s="182"/>
      <c r="D107" s="182"/>
      <c r="E107" s="182"/>
      <c r="F107" s="182"/>
    </row>
    <row r="108" spans="1:6" ht="32.25" customHeight="1" x14ac:dyDescent="0.25">
      <c r="A108" s="182" t="s">
        <v>141</v>
      </c>
      <c r="B108" s="182"/>
      <c r="C108" s="182"/>
      <c r="D108" s="182"/>
      <c r="E108" s="182"/>
      <c r="F108" s="182"/>
    </row>
    <row r="109" spans="1:6" ht="21" customHeight="1" x14ac:dyDescent="0.25">
      <c r="A109" s="182" t="s">
        <v>139</v>
      </c>
      <c r="B109" s="182"/>
      <c r="C109" s="182"/>
      <c r="D109" s="182"/>
      <c r="E109" s="182"/>
      <c r="F109" s="182"/>
    </row>
    <row r="110" spans="1:6" ht="21" customHeight="1" x14ac:dyDescent="0.25">
      <c r="A110" s="182" t="s">
        <v>140</v>
      </c>
      <c r="B110" s="182"/>
      <c r="C110" s="182"/>
      <c r="D110" s="182"/>
      <c r="E110" s="182"/>
      <c r="F110" s="182"/>
    </row>
    <row r="111" spans="1:6" ht="18" customHeight="1" x14ac:dyDescent="0.3">
      <c r="A111" s="185" t="s">
        <v>87</v>
      </c>
      <c r="B111" s="185"/>
      <c r="C111" s="185"/>
      <c r="D111" s="185"/>
      <c r="E111" s="185"/>
      <c r="F111" s="185"/>
    </row>
    <row r="112" spans="1:6" ht="51" customHeight="1" x14ac:dyDescent="0.25">
      <c r="A112" s="184" t="s">
        <v>174</v>
      </c>
      <c r="B112" s="184"/>
      <c r="C112" s="184"/>
      <c r="D112" s="184"/>
      <c r="E112" s="184"/>
      <c r="F112" s="184"/>
    </row>
    <row r="113" spans="1:14" ht="18" customHeight="1" x14ac:dyDescent="0.3">
      <c r="A113" s="185" t="s">
        <v>81</v>
      </c>
      <c r="B113" s="185"/>
      <c r="C113" s="185"/>
      <c r="D113" s="185"/>
      <c r="E113" s="185"/>
      <c r="F113" s="185"/>
    </row>
    <row r="114" spans="1:14" s="68" customFormat="1" ht="18" customHeight="1" x14ac:dyDescent="0.25">
      <c r="A114" s="184" t="s">
        <v>86</v>
      </c>
      <c r="B114" s="184"/>
      <c r="C114" s="184"/>
      <c r="D114" s="184"/>
      <c r="E114" s="184"/>
      <c r="F114" s="184"/>
    </row>
    <row r="115" spans="1:14" ht="34.5" customHeight="1" x14ac:dyDescent="0.25">
      <c r="A115" s="184" t="s">
        <v>175</v>
      </c>
      <c r="B115" s="184"/>
      <c r="C115" s="184"/>
      <c r="D115" s="184"/>
      <c r="E115" s="184"/>
      <c r="F115" s="184"/>
    </row>
    <row r="116" spans="1:14" ht="18" customHeight="1" x14ac:dyDescent="0.3">
      <c r="A116" s="185" t="s">
        <v>194</v>
      </c>
      <c r="B116" s="185"/>
      <c r="C116" s="185"/>
      <c r="D116" s="185"/>
      <c r="E116" s="185"/>
      <c r="F116" s="185"/>
    </row>
    <row r="117" spans="1:14" s="68" customFormat="1" ht="18" customHeight="1" x14ac:dyDescent="0.25">
      <c r="A117" s="184" t="s">
        <v>230</v>
      </c>
      <c r="B117" s="184"/>
      <c r="C117" s="184"/>
      <c r="D117" s="184"/>
      <c r="E117" s="184"/>
      <c r="F117" s="184"/>
    </row>
    <row r="118" spans="1:14" ht="17.25" customHeight="1" x14ac:dyDescent="0.25">
      <c r="A118" s="184" t="s">
        <v>231</v>
      </c>
      <c r="B118" s="184"/>
      <c r="C118" s="184"/>
      <c r="D118" s="184"/>
      <c r="E118" s="184"/>
      <c r="F118" s="184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183" t="s">
        <v>2</v>
      </c>
      <c r="C120" s="183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146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147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147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147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147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147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147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147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147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147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147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147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147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147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147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147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147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147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147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147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147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147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147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179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179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179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179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179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179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179"/>
      <c r="B150" s="180" t="s">
        <v>123</v>
      </c>
      <c r="C150" s="181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179"/>
      <c r="B151" s="148" t="s">
        <v>125</v>
      </c>
      <c r="C151" s="149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179"/>
      <c r="B152" s="148" t="s">
        <v>152</v>
      </c>
      <c r="C152" s="149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179"/>
      <c r="B153" s="148" t="s">
        <v>192</v>
      </c>
      <c r="C153" s="149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179"/>
      <c r="B154" s="148" t="s">
        <v>124</v>
      </c>
      <c r="C154" s="149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146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147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147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147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147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147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147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147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147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147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147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147"/>
      <c r="B166" s="148" t="s">
        <v>142</v>
      </c>
      <c r="C166" s="149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147"/>
      <c r="B167" s="148" t="s">
        <v>177</v>
      </c>
      <c r="C167" s="149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147"/>
      <c r="B168" s="148" t="s">
        <v>176</v>
      </c>
      <c r="C168" s="149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169"/>
      <c r="B169" s="148" t="s">
        <v>182</v>
      </c>
      <c r="C169" s="149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179" t="s">
        <v>14</v>
      </c>
      <c r="B170" s="148" t="s">
        <v>54</v>
      </c>
      <c r="C170" s="149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179"/>
      <c r="B171" s="148" t="s">
        <v>40</v>
      </c>
      <c r="C171" s="149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179"/>
      <c r="B172" s="148" t="s">
        <v>42</v>
      </c>
      <c r="C172" s="149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179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179"/>
      <c r="B174" s="148" t="s">
        <v>73</v>
      </c>
      <c r="C174" s="149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179"/>
      <c r="B175" s="148" t="s">
        <v>41</v>
      </c>
      <c r="C175" s="149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148" t="s">
        <v>74</v>
      </c>
      <c r="C176" s="149"/>
      <c r="D176" s="36">
        <v>0</v>
      </c>
      <c r="E176" s="39"/>
      <c r="F176" s="35">
        <f t="shared" si="2"/>
        <v>0</v>
      </c>
    </row>
    <row r="177" spans="1:6" ht="15.75" x14ac:dyDescent="0.25">
      <c r="A177" s="146" t="s">
        <v>25</v>
      </c>
      <c r="B177" s="148" t="s">
        <v>116</v>
      </c>
      <c r="C177" s="149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147"/>
      <c r="B178" s="148" t="s">
        <v>115</v>
      </c>
      <c r="C178" s="149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147"/>
      <c r="B179" s="148" t="s">
        <v>101</v>
      </c>
      <c r="C179" s="149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147"/>
      <c r="B180" s="148" t="s">
        <v>100</v>
      </c>
      <c r="C180" s="149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147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169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148" t="s">
        <v>71</v>
      </c>
      <c r="C183" s="149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146" t="s">
        <v>26</v>
      </c>
      <c r="B184" s="148" t="s">
        <v>93</v>
      </c>
      <c r="C184" s="149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147"/>
      <c r="B185" s="148" t="s">
        <v>65</v>
      </c>
      <c r="C185" s="149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147"/>
      <c r="B186" s="148" t="s">
        <v>97</v>
      </c>
      <c r="C186" s="149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147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147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147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147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147"/>
      <c r="B191" s="148" t="s">
        <v>145</v>
      </c>
      <c r="C191" s="149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147"/>
      <c r="B192" s="148" t="s">
        <v>99</v>
      </c>
      <c r="C192" s="149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147"/>
      <c r="B193" s="148" t="s">
        <v>144</v>
      </c>
      <c r="C193" s="149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147"/>
      <c r="B194" s="148" t="s">
        <v>146</v>
      </c>
      <c r="C194" s="149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156"/>
      <c r="C195" s="156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170" t="s">
        <v>241</v>
      </c>
      <c r="B197" s="170"/>
      <c r="C197" s="170"/>
      <c r="D197" s="170"/>
      <c r="E197" s="170"/>
      <c r="F197" s="170"/>
    </row>
    <row r="198" spans="1:13" ht="16.5" customHeight="1" x14ac:dyDescent="0.25">
      <c r="A198" s="170" t="s">
        <v>232</v>
      </c>
      <c r="B198" s="170"/>
      <c r="C198" s="170"/>
      <c r="D198" s="170"/>
      <c r="E198" s="170"/>
      <c r="F198" s="170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177" t="s">
        <v>10</v>
      </c>
      <c r="B200" s="178"/>
      <c r="C200" s="145" t="s">
        <v>11</v>
      </c>
      <c r="D200" s="145"/>
      <c r="E200" s="145"/>
      <c r="F200" s="145"/>
    </row>
    <row r="201" spans="1:13" ht="17.25" customHeight="1" x14ac:dyDescent="0.25">
      <c r="A201" s="41" t="s">
        <v>12</v>
      </c>
      <c r="B201" s="72">
        <v>33.5</v>
      </c>
      <c r="C201" s="157" t="s">
        <v>27</v>
      </c>
      <c r="D201" s="158"/>
      <c r="E201" s="159"/>
      <c r="F201" s="174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160"/>
      <c r="D202" s="161"/>
      <c r="E202" s="162"/>
      <c r="F202" s="175"/>
    </row>
    <row r="203" spans="1:13" ht="16.5" customHeight="1" x14ac:dyDescent="0.25">
      <c r="A203" s="41" t="s">
        <v>28</v>
      </c>
      <c r="B203" s="72">
        <v>720</v>
      </c>
      <c r="C203" s="163"/>
      <c r="D203" s="164"/>
      <c r="E203" s="165"/>
      <c r="F203" s="176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166" t="s">
        <v>153</v>
      </c>
      <c r="B204" s="174">
        <v>24924</v>
      </c>
      <c r="C204" s="153" t="s">
        <v>154</v>
      </c>
      <c r="D204" s="154"/>
      <c r="E204" s="155"/>
      <c r="F204" s="74">
        <v>7447</v>
      </c>
      <c r="H204" s="16"/>
    </row>
    <row r="205" spans="1:13" ht="16.5" customHeight="1" x14ac:dyDescent="0.2">
      <c r="A205" s="167"/>
      <c r="B205" s="175"/>
      <c r="C205" s="153" t="s">
        <v>168</v>
      </c>
      <c r="D205" s="154"/>
      <c r="E205" s="155"/>
      <c r="F205" s="74">
        <f>313-84.6</f>
        <v>228.4</v>
      </c>
      <c r="H205" s="16"/>
    </row>
    <row r="206" spans="1:13" ht="16.5" customHeight="1" x14ac:dyDescent="0.2">
      <c r="A206" s="167"/>
      <c r="B206" s="175"/>
      <c r="C206" s="153" t="s">
        <v>155</v>
      </c>
      <c r="D206" s="154"/>
      <c r="E206" s="155"/>
      <c r="F206" s="74">
        <v>849</v>
      </c>
      <c r="H206" s="16"/>
    </row>
    <row r="207" spans="1:13" ht="16.5" customHeight="1" x14ac:dyDescent="0.2">
      <c r="A207" s="167"/>
      <c r="B207" s="175"/>
      <c r="C207" s="153" t="s">
        <v>156</v>
      </c>
      <c r="D207" s="154"/>
      <c r="E207" s="155"/>
      <c r="F207" s="74">
        <v>1543.8</v>
      </c>
      <c r="H207" s="16"/>
    </row>
    <row r="208" spans="1:13" ht="16.5" customHeight="1" x14ac:dyDescent="0.2">
      <c r="A208" s="167"/>
      <c r="B208" s="175"/>
      <c r="C208" s="153" t="s">
        <v>161</v>
      </c>
      <c r="D208" s="154"/>
      <c r="E208" s="155"/>
      <c r="F208" s="74">
        <v>1554.3</v>
      </c>
      <c r="H208" s="16"/>
    </row>
    <row r="209" spans="1:13" ht="16.5" customHeight="1" x14ac:dyDescent="0.2">
      <c r="A209" s="167"/>
      <c r="B209" s="175"/>
      <c r="C209" s="153" t="s">
        <v>157</v>
      </c>
      <c r="D209" s="154"/>
      <c r="E209" s="155"/>
      <c r="F209" s="74">
        <v>213.7</v>
      </c>
      <c r="H209" s="16"/>
    </row>
    <row r="210" spans="1:13" ht="16.5" customHeight="1" x14ac:dyDescent="0.2">
      <c r="A210" s="167"/>
      <c r="B210" s="175"/>
      <c r="C210" s="153" t="s">
        <v>158</v>
      </c>
      <c r="D210" s="154"/>
      <c r="E210" s="155"/>
      <c r="F210" s="74">
        <v>1301.5</v>
      </c>
      <c r="H210" s="16"/>
    </row>
    <row r="211" spans="1:13" ht="33" customHeight="1" x14ac:dyDescent="0.2">
      <c r="A211" s="167"/>
      <c r="B211" s="175"/>
      <c r="C211" s="153" t="s">
        <v>159</v>
      </c>
      <c r="D211" s="154"/>
      <c r="E211" s="155"/>
      <c r="F211" s="74">
        <v>213.6</v>
      </c>
      <c r="H211" s="16"/>
    </row>
    <row r="212" spans="1:13" ht="14.25" customHeight="1" x14ac:dyDescent="0.2">
      <c r="A212" s="167"/>
      <c r="B212" s="175"/>
      <c r="C212" s="153" t="s">
        <v>160</v>
      </c>
      <c r="D212" s="154"/>
      <c r="E212" s="155"/>
      <c r="F212" s="74">
        <f>1130.5+84.6</f>
        <v>1215.0999999999999</v>
      </c>
      <c r="H212" s="16"/>
    </row>
    <row r="213" spans="1:13" ht="33" customHeight="1" x14ac:dyDescent="0.2">
      <c r="A213" s="167"/>
      <c r="B213" s="175"/>
      <c r="C213" s="153" t="s">
        <v>162</v>
      </c>
      <c r="D213" s="154"/>
      <c r="E213" s="155"/>
      <c r="F213" s="74">
        <v>670.6</v>
      </c>
      <c r="H213" s="16"/>
    </row>
    <row r="214" spans="1:13" ht="16.5" customHeight="1" x14ac:dyDescent="0.2">
      <c r="A214" s="167"/>
      <c r="B214" s="175"/>
      <c r="C214" s="153" t="s">
        <v>163</v>
      </c>
      <c r="D214" s="154"/>
      <c r="E214" s="155"/>
      <c r="F214" s="74">
        <v>930.4</v>
      </c>
      <c r="H214" s="16"/>
    </row>
    <row r="215" spans="1:13" ht="16.5" customHeight="1" x14ac:dyDescent="0.2">
      <c r="A215" s="167"/>
      <c r="B215" s="175"/>
      <c r="C215" s="153" t="s">
        <v>164</v>
      </c>
      <c r="D215" s="154"/>
      <c r="E215" s="155"/>
      <c r="F215" s="74">
        <v>1589</v>
      </c>
      <c r="H215" s="16"/>
    </row>
    <row r="216" spans="1:13" ht="16.5" customHeight="1" x14ac:dyDescent="0.2">
      <c r="A216" s="167"/>
      <c r="B216" s="175"/>
      <c r="C216" s="153" t="s">
        <v>163</v>
      </c>
      <c r="D216" s="154"/>
      <c r="E216" s="155"/>
      <c r="F216" s="74">
        <v>2190.4</v>
      </c>
      <c r="H216" s="16"/>
    </row>
    <row r="217" spans="1:13" ht="16.5" customHeight="1" x14ac:dyDescent="0.2">
      <c r="A217" s="167"/>
      <c r="B217" s="175"/>
      <c r="C217" s="153" t="s">
        <v>165</v>
      </c>
      <c r="D217" s="154"/>
      <c r="E217" s="155"/>
      <c r="F217" s="74">
        <v>4609.7</v>
      </c>
      <c r="H217" s="16"/>
    </row>
    <row r="218" spans="1:13" ht="16.5" customHeight="1" x14ac:dyDescent="0.2">
      <c r="A218" s="167"/>
      <c r="B218" s="175"/>
      <c r="C218" s="171" t="s">
        <v>88</v>
      </c>
      <c r="D218" s="172"/>
      <c r="E218" s="173"/>
      <c r="F218" s="74">
        <v>64.5</v>
      </c>
      <c r="H218" s="16"/>
    </row>
    <row r="219" spans="1:13" ht="16.5" customHeight="1" x14ac:dyDescent="0.2">
      <c r="A219" s="167"/>
      <c r="B219" s="175"/>
      <c r="C219" s="153" t="s">
        <v>166</v>
      </c>
      <c r="D219" s="154"/>
      <c r="E219" s="155"/>
      <c r="F219" s="74">
        <v>219.6</v>
      </c>
      <c r="H219" s="16"/>
    </row>
    <row r="220" spans="1:13" ht="16.5" customHeight="1" x14ac:dyDescent="0.2">
      <c r="A220" s="168"/>
      <c r="B220" s="176"/>
      <c r="C220" s="153" t="s">
        <v>167</v>
      </c>
      <c r="D220" s="154"/>
      <c r="E220" s="155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153" t="s">
        <v>170</v>
      </c>
      <c r="D221" s="154"/>
      <c r="E221" s="155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153" t="s">
        <v>89</v>
      </c>
      <c r="D222" s="154"/>
      <c r="E222" s="155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153" t="s">
        <v>160</v>
      </c>
      <c r="D223" s="154"/>
      <c r="E223" s="155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150" t="s">
        <v>9</v>
      </c>
      <c r="D224" s="150"/>
      <c r="E224" s="150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151" t="s">
        <v>66</v>
      </c>
      <c r="B226" s="151"/>
      <c r="C226" s="151"/>
      <c r="D226" s="151"/>
      <c r="E226" s="152" t="s">
        <v>67</v>
      </c>
      <c r="F226" s="152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2"/>
  <sheetViews>
    <sheetView tabSelected="1" topLeftCell="A52" zoomScaleNormal="100" zoomScaleSheetLayoutView="50" workbookViewId="0">
      <selection activeCell="A56" sqref="A56:F56"/>
    </sheetView>
  </sheetViews>
  <sheetFormatPr defaultColWidth="9.140625" defaultRowHeight="18" x14ac:dyDescent="0.25"/>
  <cols>
    <col min="1" max="1" width="44" style="79" customWidth="1"/>
    <col min="2" max="2" width="14.7109375" style="79" customWidth="1"/>
    <col min="3" max="3" width="16.42578125" style="79" customWidth="1"/>
    <col min="4" max="4" width="15.7109375" style="79" customWidth="1"/>
    <col min="5" max="5" width="16.85546875" style="79" customWidth="1"/>
    <col min="6" max="6" width="22.28515625" style="79" customWidth="1"/>
    <col min="7" max="7" width="16.140625" style="79" customWidth="1"/>
    <col min="8" max="8" width="15.42578125" style="122" customWidth="1"/>
    <col min="9" max="9" width="3.5703125" style="79" customWidth="1"/>
    <col min="10" max="10" width="9.140625" style="79"/>
    <col min="11" max="11" width="11.7109375" style="79" customWidth="1"/>
    <col min="12" max="12" width="12.140625" style="79" customWidth="1"/>
    <col min="13" max="16384" width="9.140625" style="79"/>
  </cols>
  <sheetData>
    <row r="1" spans="1:8" ht="19.5" customHeight="1" x14ac:dyDescent="0.3">
      <c r="A1" s="238" t="s">
        <v>0</v>
      </c>
      <c r="B1" s="238"/>
      <c r="C1" s="238"/>
      <c r="D1" s="238"/>
      <c r="E1" s="238"/>
      <c r="F1" s="238"/>
    </row>
    <row r="2" spans="1:8" ht="66.75" customHeight="1" x14ac:dyDescent="0.25">
      <c r="A2" s="239" t="s">
        <v>247</v>
      </c>
      <c r="B2" s="239"/>
      <c r="C2" s="239"/>
      <c r="D2" s="239"/>
      <c r="E2" s="239"/>
      <c r="F2" s="239"/>
      <c r="H2" s="123" t="s">
        <v>278</v>
      </c>
    </row>
    <row r="3" spans="1:8" ht="18.75" x14ac:dyDescent="0.25">
      <c r="A3" s="240" t="s">
        <v>248</v>
      </c>
      <c r="B3" s="240"/>
      <c r="C3" s="240"/>
      <c r="D3" s="240"/>
      <c r="E3" s="240"/>
      <c r="F3" s="240"/>
    </row>
    <row r="4" spans="1:8" ht="18.75" hidden="1" x14ac:dyDescent="0.25">
      <c r="A4" s="240"/>
      <c r="B4" s="240"/>
      <c r="C4" s="240"/>
      <c r="D4" s="240"/>
      <c r="E4" s="240"/>
      <c r="F4" s="240"/>
    </row>
    <row r="5" spans="1:8" ht="46.5" hidden="1" customHeight="1" x14ac:dyDescent="0.25">
      <c r="A5" s="240" t="s">
        <v>273</v>
      </c>
      <c r="B5" s="240"/>
      <c r="C5" s="240"/>
      <c r="D5" s="240"/>
      <c r="E5" s="240"/>
      <c r="F5" s="240"/>
    </row>
    <row r="6" spans="1:8" ht="15.75" hidden="1" customHeight="1" x14ac:dyDescent="0.3">
      <c r="A6" s="241" t="s">
        <v>327</v>
      </c>
      <c r="B6" s="241"/>
      <c r="C6" s="241"/>
      <c r="D6" s="92"/>
      <c r="E6" s="92"/>
      <c r="F6" s="92"/>
      <c r="H6" s="124"/>
    </row>
    <row r="7" spans="1:8" ht="18.75" hidden="1" customHeight="1" x14ac:dyDescent="0.3">
      <c r="A7" s="241" t="s">
        <v>328</v>
      </c>
      <c r="B7" s="241"/>
      <c r="C7" s="241"/>
      <c r="D7" s="241"/>
      <c r="E7" s="92"/>
      <c r="F7" s="92"/>
      <c r="H7" s="124"/>
    </row>
    <row r="8" spans="1:8" ht="18" hidden="1" customHeight="1" x14ac:dyDescent="0.3">
      <c r="A8" s="241" t="s">
        <v>326</v>
      </c>
      <c r="B8" s="241"/>
      <c r="C8" s="241"/>
      <c r="D8" s="92"/>
      <c r="E8" s="92"/>
      <c r="F8" s="92"/>
      <c r="H8" s="124"/>
    </row>
    <row r="9" spans="1:8" ht="21.75" hidden="1" customHeight="1" x14ac:dyDescent="0.3">
      <c r="A9" s="242" t="s">
        <v>260</v>
      </c>
      <c r="B9" s="242"/>
      <c r="C9" s="242"/>
      <c r="D9" s="242"/>
      <c r="E9" s="242"/>
      <c r="F9" s="92"/>
    </row>
    <row r="10" spans="1:8" ht="21.75" hidden="1" customHeight="1" x14ac:dyDescent="0.25">
      <c r="A10" s="240" t="s">
        <v>256</v>
      </c>
      <c r="B10" s="240"/>
      <c r="C10" s="240"/>
      <c r="D10" s="240"/>
      <c r="E10" s="240"/>
      <c r="F10" s="240"/>
    </row>
    <row r="11" spans="1:8" ht="18.75" hidden="1" customHeight="1" x14ac:dyDescent="0.3">
      <c r="A11" s="241" t="s">
        <v>258</v>
      </c>
      <c r="B11" s="241"/>
      <c r="C11" s="241"/>
      <c r="D11" s="92"/>
      <c r="E11" s="100"/>
      <c r="F11" s="92"/>
    </row>
    <row r="12" spans="1:8" ht="21.75" hidden="1" customHeight="1" x14ac:dyDescent="0.25">
      <c r="A12" s="240" t="s">
        <v>257</v>
      </c>
      <c r="B12" s="240"/>
      <c r="C12" s="240"/>
      <c r="D12" s="240"/>
      <c r="E12" s="240"/>
      <c r="F12" s="240"/>
    </row>
    <row r="13" spans="1:8" ht="21.75" hidden="1" customHeight="1" x14ac:dyDescent="0.3">
      <c r="A13" s="242" t="s">
        <v>259</v>
      </c>
      <c r="B13" s="242"/>
      <c r="C13" s="242"/>
      <c r="D13" s="92"/>
      <c r="E13" s="100"/>
      <c r="F13" s="92"/>
    </row>
    <row r="14" spans="1:8" ht="10.5" customHeight="1" x14ac:dyDescent="0.3">
      <c r="A14" s="117"/>
      <c r="B14" s="117"/>
      <c r="C14" s="117"/>
      <c r="D14" s="94"/>
      <c r="E14" s="92"/>
      <c r="F14" s="92"/>
    </row>
    <row r="15" spans="1:8" ht="18.75" customHeight="1" x14ac:dyDescent="0.25">
      <c r="A15" s="243" t="s">
        <v>361</v>
      </c>
      <c r="B15" s="243"/>
      <c r="C15" s="243"/>
      <c r="D15" s="243"/>
      <c r="E15" s="243"/>
      <c r="F15" s="243"/>
    </row>
    <row r="16" spans="1:8" ht="57.75" customHeight="1" x14ac:dyDescent="0.25">
      <c r="A16" s="101" t="s">
        <v>15</v>
      </c>
      <c r="B16" s="102" t="s">
        <v>249</v>
      </c>
      <c r="C16" s="103" t="s">
        <v>330</v>
      </c>
      <c r="D16" s="102" t="s">
        <v>16</v>
      </c>
      <c r="E16" s="102" t="s">
        <v>17</v>
      </c>
      <c r="F16" s="104" t="s">
        <v>18</v>
      </c>
    </row>
    <row r="17" spans="1:8" ht="93" customHeight="1" x14ac:dyDescent="0.25">
      <c r="A17" s="125" t="s">
        <v>329</v>
      </c>
      <c r="B17" s="102">
        <v>3816</v>
      </c>
      <c r="C17" s="103">
        <v>4435.1000000000004</v>
      </c>
      <c r="D17" s="102">
        <v>4516</v>
      </c>
      <c r="E17" s="102">
        <f>D17-B17</f>
        <v>700</v>
      </c>
      <c r="F17" s="104" t="s">
        <v>331</v>
      </c>
    </row>
    <row r="18" spans="1:8" ht="45" customHeight="1" x14ac:dyDescent="0.25">
      <c r="A18" s="101" t="s">
        <v>251</v>
      </c>
      <c r="B18" s="102">
        <v>40768</v>
      </c>
      <c r="C18" s="103">
        <v>31411</v>
      </c>
      <c r="D18" s="102">
        <v>40037</v>
      </c>
      <c r="E18" s="102">
        <f t="shared" ref="E18:E21" si="0">D18-B18</f>
        <v>-731</v>
      </c>
      <c r="F18" s="104" t="s">
        <v>332</v>
      </c>
    </row>
    <row r="19" spans="1:8" ht="75" x14ac:dyDescent="0.25">
      <c r="A19" s="101" t="s">
        <v>252</v>
      </c>
      <c r="B19" s="102">
        <v>373</v>
      </c>
      <c r="C19" s="103">
        <v>398.9</v>
      </c>
      <c r="D19" s="102">
        <v>399</v>
      </c>
      <c r="E19" s="102">
        <f t="shared" si="0"/>
        <v>26</v>
      </c>
      <c r="F19" s="104" t="s">
        <v>333</v>
      </c>
    </row>
    <row r="20" spans="1:8" ht="44.25" customHeight="1" x14ac:dyDescent="0.25">
      <c r="A20" s="101" t="s">
        <v>76</v>
      </c>
      <c r="B20" s="102">
        <v>760</v>
      </c>
      <c r="C20" s="103">
        <v>762.1</v>
      </c>
      <c r="D20" s="102">
        <v>765</v>
      </c>
      <c r="E20" s="102">
        <f t="shared" si="0"/>
        <v>5</v>
      </c>
      <c r="F20" s="104" t="s">
        <v>334</v>
      </c>
    </row>
    <row r="21" spans="1:8" ht="57.75" customHeight="1" x14ac:dyDescent="0.25">
      <c r="A21" s="101" t="s">
        <v>335</v>
      </c>
      <c r="B21" s="102">
        <v>1849.6</v>
      </c>
      <c r="C21" s="103">
        <v>703.7</v>
      </c>
      <c r="D21" s="102">
        <v>1374.4</v>
      </c>
      <c r="E21" s="102">
        <f t="shared" si="0"/>
        <v>-475.19999999999982</v>
      </c>
      <c r="F21" s="104" t="s">
        <v>346</v>
      </c>
    </row>
    <row r="22" spans="1:8" ht="18.75" x14ac:dyDescent="0.25">
      <c r="A22" s="105" t="s">
        <v>253</v>
      </c>
      <c r="B22" s="102"/>
      <c r="C22" s="103"/>
      <c r="D22" s="102"/>
      <c r="E22" s="106">
        <f>SUM(E17:E21)</f>
        <v>-475.19999999999982</v>
      </c>
      <c r="F22" s="104"/>
    </row>
    <row r="23" spans="1:8" ht="13.5" customHeight="1" x14ac:dyDescent="0.3">
      <c r="A23" s="96"/>
      <c r="B23" s="97"/>
      <c r="C23" s="97"/>
      <c r="D23" s="97"/>
      <c r="E23" s="97"/>
      <c r="F23" s="98"/>
    </row>
    <row r="24" spans="1:8" ht="21.75" customHeight="1" x14ac:dyDescent="0.25">
      <c r="A24" s="244" t="s">
        <v>372</v>
      </c>
      <c r="B24" s="244"/>
      <c r="C24" s="244"/>
      <c r="D24" s="244"/>
      <c r="E24" s="244"/>
      <c r="F24" s="244"/>
    </row>
    <row r="25" spans="1:8" ht="19.5" customHeight="1" x14ac:dyDescent="0.25">
      <c r="A25" s="244" t="s">
        <v>387</v>
      </c>
      <c r="B25" s="244"/>
      <c r="C25" s="244"/>
      <c r="D25" s="244"/>
      <c r="E25" s="244"/>
      <c r="F25" s="244"/>
      <c r="H25" s="126">
        <f>-54.8+6748.3-137.4+6600</f>
        <v>13156.1</v>
      </c>
    </row>
    <row r="26" spans="1:8" ht="38.25" customHeight="1" x14ac:dyDescent="0.25">
      <c r="A26" s="244" t="s">
        <v>359</v>
      </c>
      <c r="B26" s="244"/>
      <c r="C26" s="244"/>
      <c r="D26" s="244"/>
      <c r="E26" s="244"/>
      <c r="F26" s="244"/>
    </row>
    <row r="27" spans="1:8" ht="18.75" customHeight="1" x14ac:dyDescent="0.25">
      <c r="A27" s="250" t="s">
        <v>360</v>
      </c>
      <c r="B27" s="250"/>
      <c r="C27" s="250"/>
      <c r="D27" s="250"/>
      <c r="E27" s="250"/>
      <c r="F27" s="250"/>
    </row>
    <row r="28" spans="1:8" ht="22.5" customHeight="1" x14ac:dyDescent="0.3">
      <c r="A28" s="245" t="s">
        <v>373</v>
      </c>
      <c r="B28" s="245"/>
      <c r="C28" s="245"/>
      <c r="D28" s="245"/>
      <c r="F28" s="93"/>
      <c r="H28" s="127">
        <f>E22+H25</f>
        <v>12680.900000000001</v>
      </c>
    </row>
    <row r="29" spans="1:8" ht="18.75" hidden="1" x14ac:dyDescent="0.25">
      <c r="A29" s="247" t="s">
        <v>336</v>
      </c>
      <c r="B29" s="247"/>
      <c r="C29" s="247"/>
      <c r="D29" s="247"/>
      <c r="E29" s="247"/>
      <c r="F29" s="247"/>
    </row>
    <row r="30" spans="1:8" ht="18.75" hidden="1" x14ac:dyDescent="0.25">
      <c r="A30" s="247" t="s">
        <v>337</v>
      </c>
      <c r="B30" s="247"/>
      <c r="C30" s="247"/>
      <c r="D30" s="247"/>
      <c r="E30" s="247"/>
      <c r="F30" s="247"/>
    </row>
    <row r="31" spans="1:8" ht="18.75" x14ac:dyDescent="0.25">
      <c r="A31" s="128"/>
      <c r="B31" s="128"/>
      <c r="C31" s="128"/>
      <c r="D31" s="128"/>
      <c r="E31" s="128"/>
      <c r="F31" s="128"/>
    </row>
    <row r="32" spans="1:8" ht="17.25" customHeight="1" x14ac:dyDescent="0.3">
      <c r="A32" s="246" t="s">
        <v>246</v>
      </c>
      <c r="B32" s="246"/>
      <c r="C32" s="246"/>
      <c r="D32" s="246"/>
      <c r="E32" s="246"/>
      <c r="F32" s="246"/>
    </row>
    <row r="33" spans="1:6" ht="5.25" customHeight="1" x14ac:dyDescent="0.35">
      <c r="A33" s="83"/>
      <c r="B33" s="84"/>
      <c r="C33" s="84"/>
      <c r="D33" s="85"/>
      <c r="E33" s="86"/>
      <c r="F33" s="85"/>
    </row>
    <row r="34" spans="1:6" ht="22.5" customHeight="1" x14ac:dyDescent="0.3">
      <c r="A34" s="248" t="s">
        <v>338</v>
      </c>
      <c r="B34" s="248"/>
      <c r="C34" s="248"/>
      <c r="D34" s="248"/>
      <c r="E34" s="248"/>
      <c r="F34" s="248"/>
    </row>
    <row r="35" spans="1:6" ht="18" customHeight="1" x14ac:dyDescent="0.3">
      <c r="A35" s="214" t="s">
        <v>244</v>
      </c>
      <c r="B35" s="214"/>
      <c r="C35" s="214"/>
      <c r="D35" s="214"/>
      <c r="E35" s="214"/>
      <c r="F35" s="214"/>
    </row>
    <row r="36" spans="1:6" ht="75.75" customHeight="1" x14ac:dyDescent="0.3">
      <c r="A36" s="214" t="s">
        <v>384</v>
      </c>
      <c r="B36" s="214"/>
      <c r="C36" s="214"/>
      <c r="D36" s="214"/>
      <c r="E36" s="214"/>
      <c r="F36" s="214"/>
    </row>
    <row r="37" spans="1:6" ht="36" customHeight="1" x14ac:dyDescent="0.3">
      <c r="A37" s="214" t="s">
        <v>351</v>
      </c>
      <c r="B37" s="214"/>
      <c r="C37" s="214"/>
      <c r="D37" s="214"/>
      <c r="E37" s="214"/>
      <c r="F37" s="214"/>
    </row>
    <row r="38" spans="1:6" ht="93.75" customHeight="1" x14ac:dyDescent="0.3">
      <c r="A38" s="214" t="s">
        <v>383</v>
      </c>
      <c r="B38" s="214"/>
      <c r="C38" s="214"/>
      <c r="D38" s="214"/>
      <c r="E38" s="214"/>
      <c r="F38" s="214"/>
    </row>
    <row r="39" spans="1:6" ht="37.5" customHeight="1" x14ac:dyDescent="0.3">
      <c r="A39" s="251" t="s">
        <v>303</v>
      </c>
      <c r="B39" s="251"/>
      <c r="C39" s="251"/>
      <c r="D39" s="251"/>
      <c r="E39" s="251"/>
      <c r="F39" s="251"/>
    </row>
    <row r="40" spans="1:6" ht="130.5" customHeight="1" x14ac:dyDescent="0.3">
      <c r="A40" s="215" t="s">
        <v>381</v>
      </c>
      <c r="B40" s="210"/>
      <c r="C40" s="210"/>
      <c r="D40" s="210"/>
      <c r="E40" s="210"/>
      <c r="F40" s="210"/>
    </row>
    <row r="41" spans="1:6" ht="57" customHeight="1" x14ac:dyDescent="0.3">
      <c r="A41" s="210" t="s">
        <v>362</v>
      </c>
      <c r="B41" s="210"/>
      <c r="C41" s="210"/>
      <c r="D41" s="210"/>
      <c r="E41" s="210"/>
      <c r="F41" s="210"/>
    </row>
    <row r="42" spans="1:6" ht="19.5" customHeight="1" x14ac:dyDescent="0.3">
      <c r="A42" s="215" t="s">
        <v>268</v>
      </c>
      <c r="B42" s="215"/>
      <c r="C42" s="215"/>
      <c r="D42" s="215"/>
      <c r="E42" s="215"/>
      <c r="F42" s="215"/>
    </row>
    <row r="43" spans="1:6" ht="56.25" customHeight="1" x14ac:dyDescent="0.3">
      <c r="A43" s="210" t="s">
        <v>379</v>
      </c>
      <c r="B43" s="210"/>
      <c r="C43" s="210"/>
      <c r="D43" s="210"/>
      <c r="E43" s="210"/>
      <c r="F43" s="210"/>
    </row>
    <row r="44" spans="1:6" ht="59.25" customHeight="1" x14ac:dyDescent="0.3">
      <c r="A44" s="210" t="s">
        <v>380</v>
      </c>
      <c r="B44" s="210"/>
      <c r="C44" s="210"/>
      <c r="D44" s="210"/>
      <c r="E44" s="210"/>
      <c r="F44" s="210"/>
    </row>
    <row r="45" spans="1:6" ht="80.25" customHeight="1" x14ac:dyDescent="0.3">
      <c r="A45" s="210" t="s">
        <v>378</v>
      </c>
      <c r="B45" s="210"/>
      <c r="C45" s="210"/>
      <c r="D45" s="210"/>
      <c r="E45" s="210"/>
      <c r="F45" s="210"/>
    </row>
    <row r="46" spans="1:6" ht="73.5" customHeight="1" x14ac:dyDescent="0.3">
      <c r="A46" s="210" t="s">
        <v>358</v>
      </c>
      <c r="B46" s="210"/>
      <c r="C46" s="210"/>
      <c r="D46" s="210"/>
      <c r="E46" s="210"/>
      <c r="F46" s="210"/>
    </row>
    <row r="47" spans="1:6" ht="89.25" customHeight="1" x14ac:dyDescent="0.3">
      <c r="A47" s="210" t="s">
        <v>352</v>
      </c>
      <c r="B47" s="210"/>
      <c r="C47" s="210"/>
      <c r="D47" s="210"/>
      <c r="E47" s="210"/>
      <c r="F47" s="210"/>
    </row>
    <row r="48" spans="1:6" ht="27" customHeight="1" x14ac:dyDescent="0.3">
      <c r="A48" s="210" t="s">
        <v>261</v>
      </c>
      <c r="B48" s="210"/>
      <c r="C48" s="210"/>
      <c r="D48" s="210"/>
      <c r="E48" s="210"/>
      <c r="F48" s="210"/>
    </row>
    <row r="49" spans="1:8" ht="54" customHeight="1" x14ac:dyDescent="0.3">
      <c r="A49" s="210" t="s">
        <v>353</v>
      </c>
      <c r="B49" s="210"/>
      <c r="C49" s="210"/>
      <c r="D49" s="210"/>
      <c r="E49" s="210"/>
      <c r="F49" s="210"/>
    </row>
    <row r="50" spans="1:8" ht="54" customHeight="1" x14ac:dyDescent="0.3">
      <c r="A50" s="215" t="s">
        <v>354</v>
      </c>
      <c r="B50" s="215"/>
      <c r="C50" s="215"/>
      <c r="D50" s="215"/>
      <c r="E50" s="215"/>
      <c r="F50" s="215"/>
    </row>
    <row r="51" spans="1:8" ht="24.75" customHeight="1" x14ac:dyDescent="0.3">
      <c r="A51" s="119" t="s">
        <v>31</v>
      </c>
      <c r="B51" s="118"/>
      <c r="C51" s="118"/>
      <c r="D51" s="118"/>
      <c r="E51" s="118"/>
      <c r="F51" s="118"/>
    </row>
    <row r="52" spans="1:8" ht="18" customHeight="1" x14ac:dyDescent="0.3">
      <c r="A52" s="210" t="s">
        <v>368</v>
      </c>
      <c r="B52" s="210"/>
      <c r="C52" s="210"/>
      <c r="D52" s="210"/>
      <c r="E52" s="210"/>
      <c r="F52" s="210"/>
    </row>
    <row r="53" spans="1:8" ht="117" customHeight="1" x14ac:dyDescent="0.3">
      <c r="A53" s="214" t="s">
        <v>382</v>
      </c>
      <c r="B53" s="214"/>
      <c r="C53" s="214"/>
      <c r="D53" s="214"/>
      <c r="E53" s="214"/>
      <c r="F53" s="214"/>
    </row>
    <row r="54" spans="1:8" ht="115.5" customHeight="1" x14ac:dyDescent="0.3">
      <c r="A54" s="210" t="s">
        <v>355</v>
      </c>
      <c r="B54" s="210"/>
      <c r="C54" s="210"/>
      <c r="D54" s="210"/>
      <c r="E54" s="210"/>
      <c r="F54" s="210"/>
    </row>
    <row r="55" spans="1:8" ht="65.25" customHeight="1" x14ac:dyDescent="0.3">
      <c r="A55" s="210" t="s">
        <v>388</v>
      </c>
      <c r="B55" s="210"/>
      <c r="C55" s="210"/>
      <c r="D55" s="210"/>
      <c r="E55" s="210"/>
      <c r="F55" s="210"/>
    </row>
    <row r="56" spans="1:8" ht="24" customHeight="1" x14ac:dyDescent="0.3">
      <c r="A56" s="214" t="s">
        <v>85</v>
      </c>
      <c r="B56" s="214"/>
      <c r="C56" s="214"/>
      <c r="D56" s="214"/>
      <c r="E56" s="214"/>
      <c r="F56" s="214"/>
    </row>
    <row r="57" spans="1:8" ht="34.5" customHeight="1" x14ac:dyDescent="0.3">
      <c r="A57" s="210" t="s">
        <v>312</v>
      </c>
      <c r="B57" s="210"/>
      <c r="C57" s="210"/>
      <c r="D57" s="210"/>
      <c r="E57" s="210"/>
      <c r="F57" s="210"/>
    </row>
    <row r="58" spans="1:8" ht="53.25" customHeight="1" x14ac:dyDescent="0.3">
      <c r="A58" s="215" t="s">
        <v>356</v>
      </c>
      <c r="B58" s="210"/>
      <c r="C58" s="210"/>
      <c r="D58" s="210"/>
      <c r="E58" s="210"/>
      <c r="F58" s="210"/>
    </row>
    <row r="59" spans="1:8" ht="72.75" customHeight="1" x14ac:dyDescent="0.3">
      <c r="A59" s="215" t="s">
        <v>357</v>
      </c>
      <c r="B59" s="215"/>
      <c r="C59" s="215"/>
      <c r="D59" s="215"/>
      <c r="E59" s="215"/>
      <c r="F59" s="215"/>
    </row>
    <row r="60" spans="1:8" s="58" customFormat="1" ht="23.25" customHeight="1" x14ac:dyDescent="0.2">
      <c r="A60" s="14"/>
      <c r="B60" s="14"/>
      <c r="C60" s="14"/>
      <c r="D60" s="14"/>
      <c r="E60" s="14"/>
      <c r="F60" s="99" t="s">
        <v>255</v>
      </c>
      <c r="H60" s="122"/>
    </row>
    <row r="61" spans="1:8" ht="18.75" x14ac:dyDescent="0.25">
      <c r="A61" s="120" t="s">
        <v>1</v>
      </c>
      <c r="B61" s="249" t="s">
        <v>2</v>
      </c>
      <c r="C61" s="249"/>
      <c r="D61" s="120" t="s">
        <v>3</v>
      </c>
      <c r="E61" s="120" t="s">
        <v>4</v>
      </c>
      <c r="F61" s="120" t="s">
        <v>5</v>
      </c>
    </row>
    <row r="62" spans="1:8" ht="18.75" x14ac:dyDescent="0.25">
      <c r="A62" s="211" t="s">
        <v>30</v>
      </c>
      <c r="B62" s="129" t="s">
        <v>300</v>
      </c>
      <c r="C62" s="130"/>
      <c r="D62" s="131">
        <v>3304.8</v>
      </c>
      <c r="E62" s="131">
        <f>-263.9+6.2+4948.3+132.6-288.4</f>
        <v>4534.8000000000011</v>
      </c>
      <c r="F62" s="132">
        <f t="shared" ref="F62:F66" si="1">SUM(D62:E62)</f>
        <v>7839.6000000000013</v>
      </c>
    </row>
    <row r="63" spans="1:8" ht="18.75" x14ac:dyDescent="0.3">
      <c r="A63" s="213"/>
      <c r="B63" s="133" t="s">
        <v>304</v>
      </c>
      <c r="C63" s="134"/>
      <c r="D63" s="135">
        <v>1836.6</v>
      </c>
      <c r="E63" s="135">
        <v>116</v>
      </c>
      <c r="F63" s="136">
        <f t="shared" si="1"/>
        <v>1952.6</v>
      </c>
    </row>
    <row r="64" spans="1:8" ht="18.75" x14ac:dyDescent="0.3">
      <c r="A64" s="213"/>
      <c r="B64" s="133" t="s">
        <v>339</v>
      </c>
      <c r="C64" s="134"/>
      <c r="D64" s="135">
        <v>36797.199999999997</v>
      </c>
      <c r="E64" s="135">
        <f>4.1-116</f>
        <v>-111.9</v>
      </c>
      <c r="F64" s="136">
        <f t="shared" ref="F64" si="2">SUM(D64:E64)</f>
        <v>36685.299999999996</v>
      </c>
    </row>
    <row r="65" spans="1:6" ht="18.75" x14ac:dyDescent="0.3">
      <c r="A65" s="213"/>
      <c r="B65" s="133" t="s">
        <v>305</v>
      </c>
      <c r="C65" s="134"/>
      <c r="D65" s="135">
        <v>17618.7</v>
      </c>
      <c r="E65" s="135">
        <f>319.7+1795.9+378+116</f>
        <v>2609.6</v>
      </c>
      <c r="F65" s="136">
        <f t="shared" si="1"/>
        <v>20228.3</v>
      </c>
    </row>
    <row r="66" spans="1:6" ht="18.75" x14ac:dyDescent="0.3">
      <c r="A66" s="213"/>
      <c r="B66" s="133" t="s">
        <v>313</v>
      </c>
      <c r="C66" s="134"/>
      <c r="D66" s="135">
        <v>18</v>
      </c>
      <c r="E66" s="135">
        <v>-6.2</v>
      </c>
      <c r="F66" s="136">
        <f t="shared" si="1"/>
        <v>11.8</v>
      </c>
    </row>
    <row r="67" spans="1:6" ht="18.75" x14ac:dyDescent="0.3">
      <c r="A67" s="213"/>
      <c r="B67" s="133" t="s">
        <v>306</v>
      </c>
      <c r="C67" s="134"/>
      <c r="D67" s="135">
        <v>5477</v>
      </c>
      <c r="E67" s="135">
        <f>-435.7+288.4</f>
        <v>-147.30000000000001</v>
      </c>
      <c r="F67" s="136">
        <f t="shared" ref="F67" si="3">SUM(D67:E67)</f>
        <v>5329.7</v>
      </c>
    </row>
    <row r="68" spans="1:6" ht="18.75" x14ac:dyDescent="0.3">
      <c r="A68" s="213"/>
      <c r="B68" s="133" t="s">
        <v>369</v>
      </c>
      <c r="C68" s="134"/>
      <c r="D68" s="135">
        <v>37000</v>
      </c>
      <c r="E68" s="135">
        <v>-37000</v>
      </c>
      <c r="F68" s="136">
        <f t="shared" ref="F68:F107" si="4">SUM(D68:E68)</f>
        <v>0</v>
      </c>
    </row>
    <row r="69" spans="1:6" ht="18.75" x14ac:dyDescent="0.25">
      <c r="A69" s="213"/>
      <c r="B69" s="129" t="s">
        <v>340</v>
      </c>
      <c r="C69" s="130"/>
      <c r="D69" s="131">
        <v>2177</v>
      </c>
      <c r="E69" s="131">
        <f>-1609.8-148</f>
        <v>-1757.8</v>
      </c>
      <c r="F69" s="132">
        <f t="shared" ref="F69:F73" si="5">SUM(D69:E69)</f>
        <v>419.20000000000005</v>
      </c>
    </row>
    <row r="70" spans="1:6" ht="18.75" x14ac:dyDescent="0.3">
      <c r="A70" s="213"/>
      <c r="B70" s="133" t="s">
        <v>341</v>
      </c>
      <c r="C70" s="134"/>
      <c r="D70" s="135">
        <v>6509</v>
      </c>
      <c r="E70" s="135">
        <v>-142.19999999999999</v>
      </c>
      <c r="F70" s="136">
        <f t="shared" si="5"/>
        <v>6366.8</v>
      </c>
    </row>
    <row r="71" spans="1:6" ht="18.75" x14ac:dyDescent="0.3">
      <c r="A71" s="213"/>
      <c r="B71" s="133" t="s">
        <v>345</v>
      </c>
      <c r="C71" s="134"/>
      <c r="D71" s="135">
        <v>940</v>
      </c>
      <c r="E71" s="135">
        <v>-159.1</v>
      </c>
      <c r="F71" s="136">
        <f t="shared" si="5"/>
        <v>780.9</v>
      </c>
    </row>
    <row r="72" spans="1:6" ht="18.75" x14ac:dyDescent="0.3">
      <c r="A72" s="213"/>
      <c r="B72" s="133" t="s">
        <v>342</v>
      </c>
      <c r="C72" s="134"/>
      <c r="D72" s="135">
        <v>3372.5</v>
      </c>
      <c r="E72" s="135">
        <f>-1218.9+1500+148</f>
        <v>429.09999999999991</v>
      </c>
      <c r="F72" s="136">
        <f t="shared" si="5"/>
        <v>3801.6</v>
      </c>
    </row>
    <row r="73" spans="1:6" ht="18.75" x14ac:dyDescent="0.3">
      <c r="A73" s="213"/>
      <c r="B73" s="133" t="s">
        <v>343</v>
      </c>
      <c r="C73" s="134"/>
      <c r="D73" s="135">
        <v>6633.1</v>
      </c>
      <c r="E73" s="135">
        <v>-48</v>
      </c>
      <c r="F73" s="136">
        <f t="shared" si="5"/>
        <v>6585.1</v>
      </c>
    </row>
    <row r="74" spans="1:6" ht="18.75" x14ac:dyDescent="0.3">
      <c r="A74" s="213"/>
      <c r="B74" s="133" t="s">
        <v>344</v>
      </c>
      <c r="C74" s="134"/>
      <c r="D74" s="135">
        <v>13263.1</v>
      </c>
      <c r="E74" s="135">
        <v>2800</v>
      </c>
      <c r="F74" s="136">
        <f t="shared" ref="F74" si="6">SUM(D74:E74)</f>
        <v>16063.1</v>
      </c>
    </row>
    <row r="75" spans="1:6" ht="18.75" x14ac:dyDescent="0.3">
      <c r="A75" s="211" t="s">
        <v>296</v>
      </c>
      <c r="B75" s="133" t="s">
        <v>297</v>
      </c>
      <c r="C75" s="134"/>
      <c r="D75" s="135">
        <v>1396.8</v>
      </c>
      <c r="E75" s="135">
        <v>-5.2</v>
      </c>
      <c r="F75" s="136">
        <f t="shared" ref="F75:F77" si="7">SUM(D75:E75)</f>
        <v>1391.6</v>
      </c>
    </row>
    <row r="76" spans="1:6" ht="18.75" x14ac:dyDescent="0.3">
      <c r="A76" s="212"/>
      <c r="B76" s="133" t="s">
        <v>298</v>
      </c>
      <c r="C76" s="134"/>
      <c r="D76" s="135">
        <v>624.70000000000005</v>
      </c>
      <c r="E76" s="135">
        <v>5.2</v>
      </c>
      <c r="F76" s="136">
        <f t="shared" si="7"/>
        <v>629.90000000000009</v>
      </c>
    </row>
    <row r="77" spans="1:6" ht="18.75" x14ac:dyDescent="0.3">
      <c r="A77" s="211" t="s">
        <v>277</v>
      </c>
      <c r="B77" s="133" t="s">
        <v>386</v>
      </c>
      <c r="C77" s="134"/>
      <c r="D77" s="135">
        <v>1480.6</v>
      </c>
      <c r="E77" s="135">
        <v>-3.7</v>
      </c>
      <c r="F77" s="136">
        <f t="shared" si="7"/>
        <v>1476.8999999999999</v>
      </c>
    </row>
    <row r="78" spans="1:6" ht="18.75" x14ac:dyDescent="0.3">
      <c r="A78" s="213"/>
      <c r="B78" s="133" t="s">
        <v>275</v>
      </c>
      <c r="C78" s="134"/>
      <c r="D78" s="135">
        <v>2737.5</v>
      </c>
      <c r="E78" s="135">
        <f>-26.1-16.3</f>
        <v>-42.400000000000006</v>
      </c>
      <c r="F78" s="136">
        <f t="shared" si="4"/>
        <v>2695.1</v>
      </c>
    </row>
    <row r="79" spans="1:6" ht="18.75" x14ac:dyDescent="0.3">
      <c r="A79" s="213"/>
      <c r="B79" s="133" t="s">
        <v>385</v>
      </c>
      <c r="C79" s="134"/>
      <c r="D79" s="135">
        <v>2489.1999999999998</v>
      </c>
      <c r="E79" s="135">
        <v>-7</v>
      </c>
      <c r="F79" s="136">
        <f t="shared" ref="F79" si="8">SUM(D79:E79)</f>
        <v>2482.1999999999998</v>
      </c>
    </row>
    <row r="80" spans="1:6" ht="18.75" x14ac:dyDescent="0.3">
      <c r="A80" s="212"/>
      <c r="B80" s="133" t="s">
        <v>276</v>
      </c>
      <c r="C80" s="134"/>
      <c r="D80" s="135">
        <v>347.5</v>
      </c>
      <c r="E80" s="135">
        <f>26.1+27</f>
        <v>53.1</v>
      </c>
      <c r="F80" s="136">
        <f t="shared" si="4"/>
        <v>400.6</v>
      </c>
    </row>
    <row r="81" spans="1:6" ht="18.75" x14ac:dyDescent="0.3">
      <c r="A81" s="211" t="s">
        <v>34</v>
      </c>
      <c r="B81" s="133" t="s">
        <v>302</v>
      </c>
      <c r="C81" s="134"/>
      <c r="D81" s="135">
        <v>206.2</v>
      </c>
      <c r="E81" s="135">
        <v>21400</v>
      </c>
      <c r="F81" s="136">
        <f t="shared" ref="F81" si="9">SUM(D81:E81)</f>
        <v>21606.2</v>
      </c>
    </row>
    <row r="82" spans="1:6" ht="18.75" x14ac:dyDescent="0.3">
      <c r="A82" s="212"/>
      <c r="B82" s="133" t="s">
        <v>311</v>
      </c>
      <c r="C82" s="134"/>
      <c r="D82" s="135">
        <v>0</v>
      </c>
      <c r="E82" s="135">
        <v>15600</v>
      </c>
      <c r="F82" s="136">
        <f t="shared" si="4"/>
        <v>15600</v>
      </c>
    </row>
    <row r="83" spans="1:6" ht="18.75" x14ac:dyDescent="0.3">
      <c r="A83" s="211" t="s">
        <v>8</v>
      </c>
      <c r="B83" s="133" t="s">
        <v>348</v>
      </c>
      <c r="C83" s="134"/>
      <c r="D83" s="135">
        <v>37630.800000000003</v>
      </c>
      <c r="E83" s="135">
        <v>600</v>
      </c>
      <c r="F83" s="136">
        <f t="shared" ref="F83:F84" si="10">SUM(D83:E83)</f>
        <v>38230.800000000003</v>
      </c>
    </row>
    <row r="84" spans="1:6" ht="18.75" x14ac:dyDescent="0.3">
      <c r="A84" s="213"/>
      <c r="B84" s="133" t="s">
        <v>349</v>
      </c>
      <c r="C84" s="134"/>
      <c r="D84" s="135">
        <v>191179.1</v>
      </c>
      <c r="E84" s="135">
        <v>-600</v>
      </c>
      <c r="F84" s="136">
        <f t="shared" si="10"/>
        <v>190579.1</v>
      </c>
    </row>
    <row r="85" spans="1:6" ht="18.75" x14ac:dyDescent="0.3">
      <c r="A85" s="213"/>
      <c r="B85" s="133" t="s">
        <v>289</v>
      </c>
      <c r="C85" s="134"/>
      <c r="D85" s="135">
        <v>13795.6</v>
      </c>
      <c r="E85" s="135">
        <f>937.3+53.1+53.8-6+1.7+455.3+700.8+1.5</f>
        <v>2197.5</v>
      </c>
      <c r="F85" s="136">
        <f t="shared" si="4"/>
        <v>15993.1</v>
      </c>
    </row>
    <row r="86" spans="1:6" ht="18.75" x14ac:dyDescent="0.3">
      <c r="A86" s="213"/>
      <c r="B86" s="133" t="s">
        <v>290</v>
      </c>
      <c r="C86" s="134"/>
      <c r="D86" s="135">
        <v>168835.5</v>
      </c>
      <c r="E86" s="135">
        <f>-11.9+109.4-2.7-5-308.9+88.9+1570-1229.5</f>
        <v>210.29999999999995</v>
      </c>
      <c r="F86" s="136">
        <f t="shared" si="4"/>
        <v>169045.8</v>
      </c>
    </row>
    <row r="87" spans="1:6" ht="18.75" x14ac:dyDescent="0.3">
      <c r="A87" s="213"/>
      <c r="B87" s="133" t="s">
        <v>288</v>
      </c>
      <c r="C87" s="134"/>
      <c r="D87" s="135">
        <v>233.2</v>
      </c>
      <c r="E87" s="135">
        <f>-8-2.8-53.8</f>
        <v>-64.599999999999994</v>
      </c>
      <c r="F87" s="136">
        <f t="shared" si="4"/>
        <v>168.6</v>
      </c>
    </row>
    <row r="88" spans="1:6" ht="18.75" x14ac:dyDescent="0.3">
      <c r="A88" s="213"/>
      <c r="B88" s="133" t="s">
        <v>263</v>
      </c>
      <c r="C88" s="134"/>
      <c r="D88" s="135">
        <v>9604.1</v>
      </c>
      <c r="E88" s="135">
        <f>17.7-22.8+483+201.5</f>
        <v>679.4</v>
      </c>
      <c r="F88" s="136">
        <f t="shared" si="4"/>
        <v>10283.5</v>
      </c>
    </row>
    <row r="89" spans="1:6" ht="18.75" x14ac:dyDescent="0.3">
      <c r="A89" s="213"/>
      <c r="B89" s="133" t="s">
        <v>281</v>
      </c>
      <c r="C89" s="134"/>
      <c r="D89" s="135">
        <v>505.6</v>
      </c>
      <c r="E89" s="135">
        <f>10+10</f>
        <v>20</v>
      </c>
      <c r="F89" s="136">
        <f t="shared" ref="F89" si="11">SUM(D89:E89)</f>
        <v>525.6</v>
      </c>
    </row>
    <row r="90" spans="1:6" ht="18.75" x14ac:dyDescent="0.3">
      <c r="A90" s="213"/>
      <c r="B90" s="133" t="s">
        <v>291</v>
      </c>
      <c r="C90" s="134"/>
      <c r="D90" s="135">
        <v>72600.399999999994</v>
      </c>
      <c r="E90" s="135">
        <f>-384.4-284.9-9.5+5+0.5-49.9+1901.7-216.4</f>
        <v>962.1</v>
      </c>
      <c r="F90" s="136">
        <f t="shared" si="4"/>
        <v>73562.5</v>
      </c>
    </row>
    <row r="91" spans="1:6" ht="18.75" x14ac:dyDescent="0.3">
      <c r="A91" s="213"/>
      <c r="B91" s="133" t="s">
        <v>262</v>
      </c>
      <c r="C91" s="134"/>
      <c r="D91" s="135">
        <v>139539.5</v>
      </c>
      <c r="E91" s="135">
        <f>-375.7+34.8+304.5-9.8+690+331.2</f>
        <v>975</v>
      </c>
      <c r="F91" s="136">
        <f t="shared" si="4"/>
        <v>140514.5</v>
      </c>
    </row>
    <row r="92" spans="1:6" ht="18.75" x14ac:dyDescent="0.3">
      <c r="A92" s="213"/>
      <c r="B92" s="133" t="s">
        <v>321</v>
      </c>
      <c r="C92" s="134"/>
      <c r="D92" s="135">
        <v>764.4</v>
      </c>
      <c r="E92" s="135">
        <f>-456.6-137.4</f>
        <v>-594</v>
      </c>
      <c r="F92" s="136">
        <f t="shared" si="4"/>
        <v>170.39999999999998</v>
      </c>
    </row>
    <row r="93" spans="1:6" ht="18.75" x14ac:dyDescent="0.3">
      <c r="A93" s="213"/>
      <c r="B93" s="133" t="s">
        <v>320</v>
      </c>
      <c r="C93" s="134"/>
      <c r="D93" s="135">
        <v>20</v>
      </c>
      <c r="E93" s="135">
        <v>-18.600000000000001</v>
      </c>
      <c r="F93" s="136">
        <f t="shared" si="4"/>
        <v>1.3999999999999986</v>
      </c>
    </row>
    <row r="94" spans="1:6" ht="18.75" x14ac:dyDescent="0.3">
      <c r="A94" s="213"/>
      <c r="B94" s="137" t="s">
        <v>265</v>
      </c>
      <c r="C94" s="134"/>
      <c r="D94" s="135">
        <v>22359.599999999999</v>
      </c>
      <c r="E94" s="135">
        <f>-0.3-6.6+10.2</f>
        <v>3.3</v>
      </c>
      <c r="F94" s="136">
        <f t="shared" si="4"/>
        <v>22362.899999999998</v>
      </c>
    </row>
    <row r="95" spans="1:6" ht="18.75" x14ac:dyDescent="0.3">
      <c r="A95" s="213"/>
      <c r="B95" s="133" t="s">
        <v>266</v>
      </c>
      <c r="C95" s="134"/>
      <c r="D95" s="135">
        <v>2247.6</v>
      </c>
      <c r="E95" s="135">
        <f>13.7+18.2</f>
        <v>31.9</v>
      </c>
      <c r="F95" s="136">
        <f t="shared" ref="F95" si="12">SUM(D95:E95)</f>
        <v>2279.5</v>
      </c>
    </row>
    <row r="96" spans="1:6" ht="18.75" x14ac:dyDescent="0.3">
      <c r="A96" s="213"/>
      <c r="B96" s="133" t="s">
        <v>264</v>
      </c>
      <c r="C96" s="134"/>
      <c r="D96" s="135">
        <v>24280</v>
      </c>
      <c r="E96" s="135">
        <f>3.1-157.3+3.9-1.5+190.7</f>
        <v>38.899999999999977</v>
      </c>
      <c r="F96" s="136">
        <f t="shared" ref="F96" si="13">SUM(D96:E96)</f>
        <v>24318.9</v>
      </c>
    </row>
    <row r="97" spans="1:6" ht="18.75" x14ac:dyDescent="0.3">
      <c r="A97" s="213"/>
      <c r="B97" s="133" t="s">
        <v>307</v>
      </c>
      <c r="C97" s="134"/>
      <c r="D97" s="135">
        <v>2</v>
      </c>
      <c r="E97" s="135">
        <v>-2</v>
      </c>
      <c r="F97" s="136">
        <f t="shared" si="4"/>
        <v>0</v>
      </c>
    </row>
    <row r="98" spans="1:6" ht="18.75" x14ac:dyDescent="0.3">
      <c r="A98" s="213"/>
      <c r="B98" s="133" t="s">
        <v>272</v>
      </c>
      <c r="C98" s="134"/>
      <c r="D98" s="135">
        <v>92.2</v>
      </c>
      <c r="E98" s="135">
        <v>51.8</v>
      </c>
      <c r="F98" s="136">
        <f t="shared" ref="F98:F99" si="14">SUM(D98:E98)</f>
        <v>144</v>
      </c>
    </row>
    <row r="99" spans="1:6" ht="18.75" x14ac:dyDescent="0.3">
      <c r="A99" s="213"/>
      <c r="B99" s="133" t="s">
        <v>308</v>
      </c>
      <c r="C99" s="134"/>
      <c r="D99" s="135">
        <v>4</v>
      </c>
      <c r="E99" s="135">
        <v>-1</v>
      </c>
      <c r="F99" s="136">
        <f t="shared" si="14"/>
        <v>3</v>
      </c>
    </row>
    <row r="100" spans="1:6" ht="18.75" x14ac:dyDescent="0.3">
      <c r="A100" s="213"/>
      <c r="B100" s="133" t="s">
        <v>364</v>
      </c>
      <c r="C100" s="134"/>
      <c r="D100" s="135">
        <v>386.7</v>
      </c>
      <c r="E100" s="135">
        <v>-72.900000000000006</v>
      </c>
      <c r="F100" s="136">
        <f t="shared" ref="F100:F106" si="15">SUM(D100:E100)</f>
        <v>313.79999999999995</v>
      </c>
    </row>
    <row r="101" spans="1:6" ht="18.75" x14ac:dyDescent="0.3">
      <c r="A101" s="213"/>
      <c r="B101" s="133" t="s">
        <v>365</v>
      </c>
      <c r="C101" s="134"/>
      <c r="D101" s="135">
        <v>5210.8999999999996</v>
      </c>
      <c r="E101" s="135">
        <v>72.900000000000006</v>
      </c>
      <c r="F101" s="136">
        <f t="shared" si="15"/>
        <v>5283.7999999999993</v>
      </c>
    </row>
    <row r="102" spans="1:6" ht="18.75" x14ac:dyDescent="0.3">
      <c r="A102" s="213"/>
      <c r="B102" s="133" t="s">
        <v>309</v>
      </c>
      <c r="C102" s="134"/>
      <c r="D102" s="135">
        <v>54.4</v>
      </c>
      <c r="E102" s="135">
        <v>-1.3</v>
      </c>
      <c r="F102" s="136">
        <f t="shared" si="15"/>
        <v>53.1</v>
      </c>
    </row>
    <row r="103" spans="1:6" ht="18.75" x14ac:dyDescent="0.3">
      <c r="A103" s="212"/>
      <c r="B103" s="133" t="s">
        <v>310</v>
      </c>
      <c r="C103" s="134"/>
      <c r="D103" s="135">
        <v>659.6</v>
      </c>
      <c r="E103" s="135">
        <v>-1.3</v>
      </c>
      <c r="F103" s="136">
        <f t="shared" si="15"/>
        <v>658.30000000000007</v>
      </c>
    </row>
    <row r="104" spans="1:6" ht="18.75" x14ac:dyDescent="0.3">
      <c r="A104" s="211" t="s">
        <v>14</v>
      </c>
      <c r="B104" s="133" t="s">
        <v>367</v>
      </c>
      <c r="C104" s="134"/>
      <c r="D104" s="135">
        <v>200</v>
      </c>
      <c r="E104" s="135">
        <v>-200</v>
      </c>
      <c r="F104" s="136">
        <f t="shared" ref="F104" si="16">SUM(D104:E104)</f>
        <v>0</v>
      </c>
    </row>
    <row r="105" spans="1:6" ht="18.75" x14ac:dyDescent="0.3">
      <c r="A105" s="213"/>
      <c r="B105" s="133" t="s">
        <v>350</v>
      </c>
      <c r="C105" s="134"/>
      <c r="D105" s="135">
        <v>29927.8</v>
      </c>
      <c r="E105" s="135">
        <f>889.2+12.9</f>
        <v>902.1</v>
      </c>
      <c r="F105" s="136">
        <f t="shared" si="15"/>
        <v>30829.899999999998</v>
      </c>
    </row>
    <row r="106" spans="1:6" ht="18.75" x14ac:dyDescent="0.3">
      <c r="A106" s="213"/>
      <c r="B106" s="133" t="s">
        <v>271</v>
      </c>
      <c r="C106" s="134"/>
      <c r="D106" s="135">
        <v>4870</v>
      </c>
      <c r="E106" s="135">
        <f>-200+3366.7</f>
        <v>3166.7</v>
      </c>
      <c r="F106" s="136">
        <f t="shared" si="15"/>
        <v>8036.7</v>
      </c>
    </row>
    <row r="107" spans="1:6" ht="18.75" x14ac:dyDescent="0.3">
      <c r="A107" s="213"/>
      <c r="B107" s="133" t="s">
        <v>366</v>
      </c>
      <c r="C107" s="134"/>
      <c r="D107" s="135">
        <v>3459.8</v>
      </c>
      <c r="E107" s="135">
        <f>-2629.4+121.6</f>
        <v>-2507.8000000000002</v>
      </c>
      <c r="F107" s="136">
        <f t="shared" si="4"/>
        <v>952</v>
      </c>
    </row>
    <row r="108" spans="1:6" ht="18.75" x14ac:dyDescent="0.3">
      <c r="A108" s="213"/>
      <c r="B108" s="133" t="s">
        <v>267</v>
      </c>
      <c r="C108" s="134"/>
      <c r="D108" s="135">
        <v>69753.3</v>
      </c>
      <c r="E108" s="135">
        <f>200-537.3+9-121.6</f>
        <v>-449.9</v>
      </c>
      <c r="F108" s="136">
        <f t="shared" ref="F108:F111" si="17">SUM(D108:E108)</f>
        <v>69303.400000000009</v>
      </c>
    </row>
    <row r="109" spans="1:6" ht="18.75" x14ac:dyDescent="0.3">
      <c r="A109" s="213"/>
      <c r="B109" s="133" t="s">
        <v>375</v>
      </c>
      <c r="C109" s="134"/>
      <c r="D109" s="135">
        <v>4591.5</v>
      </c>
      <c r="E109" s="135">
        <v>-14.6</v>
      </c>
      <c r="F109" s="136">
        <f t="shared" si="17"/>
        <v>4576.8999999999996</v>
      </c>
    </row>
    <row r="110" spans="1:6" ht="18.75" x14ac:dyDescent="0.3">
      <c r="A110" s="213"/>
      <c r="B110" s="133" t="s">
        <v>374</v>
      </c>
      <c r="C110" s="134"/>
      <c r="D110" s="135">
        <v>22841</v>
      </c>
      <c r="E110" s="135">
        <v>-11.8</v>
      </c>
      <c r="F110" s="136">
        <f t="shared" si="17"/>
        <v>22829.200000000001</v>
      </c>
    </row>
    <row r="111" spans="1:6" ht="18.75" x14ac:dyDescent="0.3">
      <c r="A111" s="213"/>
      <c r="B111" s="133" t="s">
        <v>377</v>
      </c>
      <c r="C111" s="134"/>
      <c r="D111" s="135">
        <v>89.3</v>
      </c>
      <c r="E111" s="135">
        <v>-0.5</v>
      </c>
      <c r="F111" s="136">
        <f t="shared" si="17"/>
        <v>88.8</v>
      </c>
    </row>
    <row r="112" spans="1:6" ht="18.75" x14ac:dyDescent="0.3">
      <c r="A112" s="212"/>
      <c r="B112" s="133" t="s">
        <v>376</v>
      </c>
      <c r="C112" s="134"/>
      <c r="D112" s="135">
        <v>308.89999999999998</v>
      </c>
      <c r="E112" s="135">
        <v>5</v>
      </c>
      <c r="F112" s="136">
        <f t="shared" ref="F112:F119" si="18">SUM(D112:E112)</f>
        <v>313.89999999999998</v>
      </c>
    </row>
    <row r="113" spans="1:6" ht="18.75" x14ac:dyDescent="0.3">
      <c r="A113" s="211" t="s">
        <v>285</v>
      </c>
      <c r="B113" s="129" t="s">
        <v>323</v>
      </c>
      <c r="C113" s="130"/>
      <c r="D113" s="138">
        <v>21304.2</v>
      </c>
      <c r="E113" s="139">
        <f>-88.6-889.2</f>
        <v>-977.80000000000007</v>
      </c>
      <c r="F113" s="135">
        <f t="shared" ref="F113:F114" si="19">SUM(D113:E113)</f>
        <v>20326.400000000001</v>
      </c>
    </row>
    <row r="114" spans="1:6" ht="18.75" x14ac:dyDescent="0.3">
      <c r="A114" s="213"/>
      <c r="B114" s="129" t="s">
        <v>324</v>
      </c>
      <c r="C114" s="130"/>
      <c r="D114" s="138">
        <v>26975.1</v>
      </c>
      <c r="E114" s="139">
        <v>88.6</v>
      </c>
      <c r="F114" s="135">
        <f t="shared" si="19"/>
        <v>27063.699999999997</v>
      </c>
    </row>
    <row r="115" spans="1:6" ht="18.75" x14ac:dyDescent="0.3">
      <c r="A115" s="213"/>
      <c r="B115" s="129" t="s">
        <v>286</v>
      </c>
      <c r="C115" s="130"/>
      <c r="D115" s="138">
        <v>150</v>
      </c>
      <c r="E115" s="139">
        <v>-1.4</v>
      </c>
      <c r="F115" s="135">
        <f t="shared" si="18"/>
        <v>148.6</v>
      </c>
    </row>
    <row r="116" spans="1:6" ht="18.75" x14ac:dyDescent="0.3">
      <c r="A116" s="212"/>
      <c r="B116" s="129" t="s">
        <v>287</v>
      </c>
      <c r="C116" s="130"/>
      <c r="D116" s="138">
        <v>42.1</v>
      </c>
      <c r="E116" s="139">
        <v>1.4</v>
      </c>
      <c r="F116" s="135">
        <f t="shared" si="18"/>
        <v>43.5</v>
      </c>
    </row>
    <row r="117" spans="1:6" ht="18.75" x14ac:dyDescent="0.3">
      <c r="A117" s="211" t="s">
        <v>25</v>
      </c>
      <c r="B117" s="129" t="s">
        <v>299</v>
      </c>
      <c r="C117" s="130"/>
      <c r="D117" s="139">
        <v>39204.9</v>
      </c>
      <c r="E117" s="139">
        <v>-7.4</v>
      </c>
      <c r="F117" s="135">
        <f t="shared" si="18"/>
        <v>39197.5</v>
      </c>
    </row>
    <row r="118" spans="1:6" ht="18.75" x14ac:dyDescent="0.3">
      <c r="A118" s="213"/>
      <c r="B118" s="129" t="s">
        <v>101</v>
      </c>
      <c r="C118" s="130"/>
      <c r="D118" s="139">
        <v>6834.3</v>
      </c>
      <c r="E118" s="139">
        <f>7.4+3.2</f>
        <v>10.600000000000001</v>
      </c>
      <c r="F118" s="135">
        <f t="shared" si="18"/>
        <v>6844.9000000000005</v>
      </c>
    </row>
    <row r="119" spans="1:6" ht="18.75" x14ac:dyDescent="0.3">
      <c r="A119" s="213"/>
      <c r="B119" s="129" t="s">
        <v>100</v>
      </c>
      <c r="C119" s="130"/>
      <c r="D119" s="139">
        <v>301.3</v>
      </c>
      <c r="E119" s="139">
        <v>-3.2</v>
      </c>
      <c r="F119" s="135">
        <f t="shared" si="18"/>
        <v>298.10000000000002</v>
      </c>
    </row>
    <row r="120" spans="1:6" ht="18.75" x14ac:dyDescent="0.3">
      <c r="A120" s="213"/>
      <c r="B120" s="129" t="s">
        <v>294</v>
      </c>
      <c r="C120" s="130"/>
      <c r="D120" s="139">
        <v>129</v>
      </c>
      <c r="E120" s="139">
        <v>-14</v>
      </c>
      <c r="F120" s="135">
        <f t="shared" ref="F120:F134" si="20">SUM(D120:E120)</f>
        <v>115</v>
      </c>
    </row>
    <row r="121" spans="1:6" ht="18.75" x14ac:dyDescent="0.3">
      <c r="A121" s="213"/>
      <c r="B121" s="129" t="s">
        <v>295</v>
      </c>
      <c r="C121" s="130"/>
      <c r="D121" s="139">
        <v>150</v>
      </c>
      <c r="E121" s="139">
        <v>22.5</v>
      </c>
      <c r="F121" s="135">
        <f t="shared" si="20"/>
        <v>172.5</v>
      </c>
    </row>
    <row r="122" spans="1:6" ht="18.75" x14ac:dyDescent="0.3">
      <c r="A122" s="213"/>
      <c r="B122" s="129" t="s">
        <v>269</v>
      </c>
      <c r="C122" s="130"/>
      <c r="D122" s="139">
        <v>1792.2</v>
      </c>
      <c r="E122" s="139">
        <v>-7</v>
      </c>
      <c r="F122" s="135">
        <f t="shared" ref="F122:F123" si="21">SUM(D122:E122)</f>
        <v>1785.2</v>
      </c>
    </row>
    <row r="123" spans="1:6" ht="18.75" x14ac:dyDescent="0.3">
      <c r="A123" s="213"/>
      <c r="B123" s="129" t="s">
        <v>293</v>
      </c>
      <c r="C123" s="130"/>
      <c r="D123" s="139">
        <v>545</v>
      </c>
      <c r="E123" s="139">
        <v>-1.5</v>
      </c>
      <c r="F123" s="135">
        <f t="shared" si="21"/>
        <v>543.5</v>
      </c>
    </row>
    <row r="124" spans="1:6" ht="18.75" x14ac:dyDescent="0.3">
      <c r="A124" s="216" t="s">
        <v>26</v>
      </c>
      <c r="B124" s="129" t="s">
        <v>317</v>
      </c>
      <c r="C124" s="130"/>
      <c r="D124" s="139">
        <v>975</v>
      </c>
      <c r="E124" s="139">
        <v>-277</v>
      </c>
      <c r="F124" s="135">
        <f t="shared" si="20"/>
        <v>698</v>
      </c>
    </row>
    <row r="125" spans="1:6" ht="18.75" x14ac:dyDescent="0.3">
      <c r="A125" s="216"/>
      <c r="B125" s="129" t="s">
        <v>301</v>
      </c>
      <c r="C125" s="130"/>
      <c r="D125" s="139">
        <v>2581.9</v>
      </c>
      <c r="E125" s="139">
        <v>263.89999999999998</v>
      </c>
      <c r="F125" s="135">
        <f t="shared" ref="F125" si="22">SUM(D125:E125)</f>
        <v>2845.8</v>
      </c>
    </row>
    <row r="126" spans="1:6" ht="18.75" x14ac:dyDescent="0.3">
      <c r="A126" s="216"/>
      <c r="B126" s="129" t="s">
        <v>282</v>
      </c>
      <c r="C126" s="130"/>
      <c r="D126" s="139">
        <v>14540.1</v>
      </c>
      <c r="E126" s="139">
        <v>-205.7</v>
      </c>
      <c r="F126" s="135">
        <f t="shared" si="20"/>
        <v>14334.4</v>
      </c>
    </row>
    <row r="127" spans="1:6" ht="18.75" x14ac:dyDescent="0.3">
      <c r="A127" s="216"/>
      <c r="B127" s="129" t="s">
        <v>283</v>
      </c>
      <c r="C127" s="130"/>
      <c r="D127" s="139">
        <v>99258.6</v>
      </c>
      <c r="E127" s="139">
        <v>-270</v>
      </c>
      <c r="F127" s="135">
        <f t="shared" ref="F127" si="23">SUM(D127:E127)</f>
        <v>98988.6</v>
      </c>
    </row>
    <row r="128" spans="1:6" ht="18.75" x14ac:dyDescent="0.3">
      <c r="A128" s="216"/>
      <c r="B128" s="129" t="s">
        <v>292</v>
      </c>
      <c r="C128" s="130"/>
      <c r="D128" s="139">
        <v>991.5</v>
      </c>
      <c r="E128" s="139">
        <v>-20</v>
      </c>
      <c r="F128" s="135">
        <f t="shared" si="20"/>
        <v>971.5</v>
      </c>
    </row>
    <row r="129" spans="1:8" ht="18.75" x14ac:dyDescent="0.3">
      <c r="A129" s="216"/>
      <c r="B129" s="129" t="s">
        <v>363</v>
      </c>
      <c r="C129" s="130"/>
      <c r="D129" s="139">
        <v>444.3</v>
      </c>
      <c r="E129" s="139">
        <v>205.7</v>
      </c>
      <c r="F129" s="135">
        <f t="shared" si="20"/>
        <v>650</v>
      </c>
      <c r="H129" s="140"/>
    </row>
    <row r="130" spans="1:8" ht="18.75" x14ac:dyDescent="0.3">
      <c r="A130" s="216"/>
      <c r="B130" s="129" t="s">
        <v>284</v>
      </c>
      <c r="C130" s="130"/>
      <c r="D130" s="139">
        <v>1500</v>
      </c>
      <c r="E130" s="139">
        <v>270</v>
      </c>
      <c r="F130" s="135">
        <f t="shared" si="20"/>
        <v>1770</v>
      </c>
      <c r="H130" s="141"/>
    </row>
    <row r="131" spans="1:8" ht="18.75" x14ac:dyDescent="0.3">
      <c r="A131" s="216"/>
      <c r="B131" s="129" t="s">
        <v>318</v>
      </c>
      <c r="C131" s="130"/>
      <c r="D131" s="138">
        <v>200</v>
      </c>
      <c r="E131" s="138">
        <v>-11</v>
      </c>
      <c r="F131" s="135">
        <f>D131+E131</f>
        <v>189</v>
      </c>
      <c r="H131" s="141"/>
    </row>
    <row r="132" spans="1:8" ht="18.75" x14ac:dyDescent="0.3">
      <c r="A132" s="216"/>
      <c r="B132" s="129" t="s">
        <v>279</v>
      </c>
      <c r="C132" s="130"/>
      <c r="D132" s="138">
        <v>884.19340999999997</v>
      </c>
      <c r="E132" s="138">
        <v>-54.824539999999999</v>
      </c>
      <c r="F132" s="135">
        <f>D132+E132</f>
        <v>829.36887000000002</v>
      </c>
      <c r="H132" s="141"/>
    </row>
    <row r="133" spans="1:8" ht="18.75" x14ac:dyDescent="0.3">
      <c r="A133" s="216"/>
      <c r="B133" s="142" t="s">
        <v>319</v>
      </c>
      <c r="C133" s="143"/>
      <c r="D133" s="139">
        <v>14080.4</v>
      </c>
      <c r="E133" s="139">
        <v>129.30000000000001</v>
      </c>
      <c r="F133" s="135">
        <f t="shared" ref="F133" si="24">SUM(D133:E133)</f>
        <v>14209.699999999999</v>
      </c>
    </row>
    <row r="134" spans="1:8" ht="18.75" x14ac:dyDescent="0.3">
      <c r="A134" s="216"/>
      <c r="B134" s="142" t="s">
        <v>280</v>
      </c>
      <c r="C134" s="143"/>
      <c r="D134" s="139">
        <v>495.5</v>
      </c>
      <c r="E134" s="139">
        <v>20</v>
      </c>
      <c r="F134" s="135">
        <f t="shared" si="20"/>
        <v>515.5</v>
      </c>
    </row>
    <row r="135" spans="1:8" ht="18.75" x14ac:dyDescent="0.3">
      <c r="A135" s="216"/>
      <c r="B135" s="112" t="s">
        <v>274</v>
      </c>
      <c r="C135" s="113"/>
      <c r="D135" s="114">
        <v>2940.4</v>
      </c>
      <c r="E135" s="114">
        <v>26.1</v>
      </c>
      <c r="F135" s="115">
        <f>D135+E135</f>
        <v>2966.5</v>
      </c>
    </row>
    <row r="136" spans="1:8" ht="18.75" hidden="1" customHeight="1" x14ac:dyDescent="0.3">
      <c r="A136" s="216"/>
      <c r="B136" s="112"/>
      <c r="C136" s="113"/>
      <c r="D136" s="114"/>
      <c r="E136" s="114"/>
      <c r="F136" s="115"/>
    </row>
    <row r="137" spans="1:8" ht="18.75" hidden="1" customHeight="1" x14ac:dyDescent="0.3">
      <c r="A137" s="216"/>
      <c r="B137" s="112"/>
      <c r="C137" s="113"/>
      <c r="D137" s="114"/>
      <c r="E137" s="114"/>
      <c r="F137" s="115"/>
    </row>
    <row r="138" spans="1:8" ht="18.75" hidden="1" customHeight="1" x14ac:dyDescent="0.3">
      <c r="A138" s="216"/>
      <c r="B138" s="112"/>
      <c r="C138" s="113"/>
      <c r="D138" s="114"/>
      <c r="E138" s="114"/>
      <c r="F138" s="115"/>
    </row>
    <row r="139" spans="1:8" ht="18.75" hidden="1" customHeight="1" x14ac:dyDescent="0.3">
      <c r="A139" s="216"/>
      <c r="B139" s="112"/>
      <c r="C139" s="113"/>
      <c r="D139" s="114"/>
      <c r="E139" s="114"/>
      <c r="F139" s="115"/>
    </row>
    <row r="140" spans="1:8" ht="18" customHeight="1" x14ac:dyDescent="0.35">
      <c r="A140" s="80" t="s">
        <v>6</v>
      </c>
      <c r="B140" s="207"/>
      <c r="C140" s="208"/>
      <c r="D140" s="81" t="s">
        <v>20</v>
      </c>
      <c r="E140" s="82">
        <f>SUM(E62:E135)</f>
        <v>12680.875459999996</v>
      </c>
      <c r="F140" s="81"/>
    </row>
    <row r="141" spans="1:8" ht="17.25" customHeight="1" x14ac:dyDescent="0.35">
      <c r="A141" s="83"/>
      <c r="B141" s="84"/>
      <c r="C141" s="84"/>
      <c r="D141" s="85"/>
      <c r="E141" s="86"/>
      <c r="F141" s="86"/>
    </row>
    <row r="142" spans="1:8" ht="24.75" customHeight="1" x14ac:dyDescent="0.3">
      <c r="A142" s="209" t="s">
        <v>347</v>
      </c>
      <c r="B142" s="209"/>
      <c r="C142" s="209"/>
      <c r="D142" s="209"/>
      <c r="E142" s="209"/>
      <c r="F142" s="209"/>
    </row>
    <row r="143" spans="1:8" s="58" customFormat="1" ht="21" customHeight="1" x14ac:dyDescent="0.2">
      <c r="A143" s="56"/>
      <c r="B143" s="56"/>
      <c r="C143" s="56"/>
      <c r="D143" s="56"/>
      <c r="E143" s="56"/>
      <c r="F143" s="57" t="s">
        <v>254</v>
      </c>
      <c r="H143" s="122"/>
    </row>
    <row r="144" spans="1:8" ht="18" customHeight="1" x14ac:dyDescent="0.3">
      <c r="A144" s="204" t="s">
        <v>10</v>
      </c>
      <c r="B144" s="205"/>
      <c r="C144" s="204" t="s">
        <v>11</v>
      </c>
      <c r="D144" s="206"/>
      <c r="E144" s="206"/>
      <c r="F144" s="205"/>
    </row>
    <row r="145" spans="1:7" ht="19.5" hidden="1" customHeight="1" x14ac:dyDescent="0.25">
      <c r="A145" s="107" t="s">
        <v>153</v>
      </c>
      <c r="B145" s="95"/>
      <c r="C145" s="219" t="s">
        <v>270</v>
      </c>
      <c r="D145" s="220"/>
      <c r="E145" s="221"/>
      <c r="F145" s="228"/>
      <c r="G145" s="88">
        <f>B145+B147+B148+B146-F145</f>
        <v>0</v>
      </c>
    </row>
    <row r="146" spans="1:7" ht="18.75" hidden="1" customHeight="1" x14ac:dyDescent="0.25">
      <c r="A146" s="107" t="s">
        <v>12</v>
      </c>
      <c r="B146" s="95"/>
      <c r="C146" s="222"/>
      <c r="D146" s="223"/>
      <c r="E146" s="224"/>
      <c r="F146" s="229"/>
    </row>
    <row r="147" spans="1:7" ht="22.9" hidden="1" customHeight="1" x14ac:dyDescent="0.3">
      <c r="A147" s="108" t="s">
        <v>13</v>
      </c>
      <c r="B147" s="95"/>
      <c r="C147" s="222"/>
      <c r="D147" s="223"/>
      <c r="E147" s="224"/>
      <c r="F147" s="229"/>
    </row>
    <row r="148" spans="1:7" ht="18.75" hidden="1" customHeight="1" x14ac:dyDescent="0.25">
      <c r="A148" s="109" t="s">
        <v>28</v>
      </c>
      <c r="B148" s="95">
        <v>0</v>
      </c>
      <c r="C148" s="225"/>
      <c r="D148" s="226"/>
      <c r="E148" s="227"/>
      <c r="F148" s="116"/>
    </row>
    <row r="149" spans="1:7" ht="19.5" customHeight="1" x14ac:dyDescent="0.25">
      <c r="A149" s="144" t="s">
        <v>250</v>
      </c>
      <c r="B149" s="110">
        <f>E22</f>
        <v>-475.19999999999982</v>
      </c>
      <c r="C149" s="230" t="s">
        <v>30</v>
      </c>
      <c r="D149" s="231"/>
      <c r="E149" s="232"/>
      <c r="F149" s="95">
        <v>1800</v>
      </c>
    </row>
    <row r="150" spans="1:7" ht="24" customHeight="1" x14ac:dyDescent="0.25">
      <c r="A150" s="236" t="s">
        <v>84</v>
      </c>
      <c r="B150" s="234">
        <f>H25</f>
        <v>13156.1</v>
      </c>
      <c r="C150" s="230" t="s">
        <v>26</v>
      </c>
      <c r="D150" s="231"/>
      <c r="E150" s="232"/>
      <c r="F150" s="95">
        <v>-132.6</v>
      </c>
    </row>
    <row r="151" spans="1:7" ht="24" customHeight="1" x14ac:dyDescent="0.25">
      <c r="A151" s="237"/>
      <c r="B151" s="235"/>
      <c r="C151" s="230" t="s">
        <v>325</v>
      </c>
      <c r="D151" s="231"/>
      <c r="E151" s="232"/>
      <c r="F151" s="95">
        <v>-54.824539999999999</v>
      </c>
    </row>
    <row r="152" spans="1:7" ht="16.5" customHeight="1" x14ac:dyDescent="0.25">
      <c r="A152" s="237"/>
      <c r="B152" s="235"/>
      <c r="C152" s="230" t="s">
        <v>314</v>
      </c>
      <c r="D152" s="231"/>
      <c r="E152" s="232"/>
      <c r="F152" s="95">
        <v>263.89999999999998</v>
      </c>
    </row>
    <row r="153" spans="1:7" ht="21.75" customHeight="1" x14ac:dyDescent="0.25">
      <c r="A153" s="237"/>
      <c r="B153" s="235"/>
      <c r="C153" s="230" t="s">
        <v>315</v>
      </c>
      <c r="D153" s="231"/>
      <c r="E153" s="232"/>
      <c r="F153" s="95">
        <f>-263.9+6.2+4948.3+132.6</f>
        <v>4823.2000000000007</v>
      </c>
    </row>
    <row r="154" spans="1:7" ht="18.75" customHeight="1" x14ac:dyDescent="0.25">
      <c r="A154" s="237"/>
      <c r="B154" s="235"/>
      <c r="C154" s="230" t="s">
        <v>316</v>
      </c>
      <c r="D154" s="231"/>
      <c r="E154" s="232"/>
      <c r="F154" s="95">
        <v>-6.2</v>
      </c>
    </row>
    <row r="155" spans="1:7" ht="18.75" customHeight="1" x14ac:dyDescent="0.25">
      <c r="A155" s="237"/>
      <c r="B155" s="235"/>
      <c r="C155" s="230" t="s">
        <v>322</v>
      </c>
      <c r="D155" s="231"/>
      <c r="E155" s="232"/>
      <c r="F155" s="95">
        <f>-475.2-137.4</f>
        <v>-612.6</v>
      </c>
    </row>
    <row r="156" spans="1:7" ht="18.75" customHeight="1" x14ac:dyDescent="0.25">
      <c r="A156" s="237"/>
      <c r="B156" s="235"/>
      <c r="C156" s="230" t="s">
        <v>371</v>
      </c>
      <c r="D156" s="231"/>
      <c r="E156" s="232"/>
      <c r="F156" s="95">
        <v>5100</v>
      </c>
    </row>
    <row r="157" spans="1:7" ht="18.75" customHeight="1" x14ac:dyDescent="0.25">
      <c r="A157" s="237"/>
      <c r="B157" s="235"/>
      <c r="C157" s="230" t="s">
        <v>370</v>
      </c>
      <c r="D157" s="231"/>
      <c r="E157" s="232"/>
      <c r="F157" s="95">
        <v>1500</v>
      </c>
    </row>
    <row r="158" spans="1:7" ht="19.5" customHeight="1" x14ac:dyDescent="0.35">
      <c r="A158" s="87" t="s">
        <v>9</v>
      </c>
      <c r="B158" s="111">
        <f>SUM(B145:B157)</f>
        <v>12680.900000000001</v>
      </c>
      <c r="C158" s="233" t="s">
        <v>9</v>
      </c>
      <c r="D158" s="233"/>
      <c r="E158" s="233"/>
      <c r="F158" s="91">
        <f>SUM(F145:F157)</f>
        <v>12680.875459999999</v>
      </c>
      <c r="G158" s="88">
        <f>B158-F158</f>
        <v>2.4540000002161833E-2</v>
      </c>
    </row>
    <row r="159" spans="1:7" ht="14.25" customHeight="1" x14ac:dyDescent="0.3">
      <c r="A159" s="121"/>
      <c r="B159" s="89"/>
      <c r="C159" s="121"/>
      <c r="D159" s="121"/>
      <c r="E159" s="121"/>
      <c r="F159" s="90"/>
    </row>
    <row r="160" spans="1:7" ht="15.75" customHeight="1" x14ac:dyDescent="0.3">
      <c r="A160" s="217" t="s">
        <v>66</v>
      </c>
      <c r="B160" s="217"/>
      <c r="C160" s="217"/>
      <c r="D160" s="217"/>
      <c r="E160" s="218" t="s">
        <v>67</v>
      </c>
      <c r="F160" s="218"/>
    </row>
    <row r="161" spans="1:6" ht="19.5" x14ac:dyDescent="0.35">
      <c r="A161" s="83"/>
      <c r="B161" s="84"/>
      <c r="C161" s="84"/>
      <c r="D161" s="85"/>
      <c r="E161" s="86"/>
      <c r="F161" s="85"/>
    </row>
    <row r="162" spans="1:6" x14ac:dyDescent="0.25">
      <c r="B162" s="88"/>
      <c r="E162" s="79" t="s">
        <v>245</v>
      </c>
    </row>
  </sheetData>
  <mergeCells count="77">
    <mergeCell ref="A104:A112"/>
    <mergeCell ref="B61:C61"/>
    <mergeCell ref="A83:A103"/>
    <mergeCell ref="A26:F26"/>
    <mergeCell ref="A25:F25"/>
    <mergeCell ref="A27:F27"/>
    <mergeCell ref="A44:F44"/>
    <mergeCell ref="A54:F54"/>
    <mergeCell ref="A39:F39"/>
    <mergeCell ref="A53:F53"/>
    <mergeCell ref="A50:F50"/>
    <mergeCell ref="A55:F55"/>
    <mergeCell ref="A77:A80"/>
    <mergeCell ref="A6:C6"/>
    <mergeCell ref="A7:D7"/>
    <mergeCell ref="A49:F49"/>
    <mergeCell ref="A41:F41"/>
    <mergeCell ref="A48:F48"/>
    <mergeCell ref="A45:F45"/>
    <mergeCell ref="A42:F42"/>
    <mergeCell ref="A40:F40"/>
    <mergeCell ref="A34:F34"/>
    <mergeCell ref="A35:F35"/>
    <mergeCell ref="A38:F38"/>
    <mergeCell ref="A43:F43"/>
    <mergeCell ref="A46:F46"/>
    <mergeCell ref="A37:F37"/>
    <mergeCell ref="A36:F36"/>
    <mergeCell ref="A47:F47"/>
    <mergeCell ref="A13:C13"/>
    <mergeCell ref="A15:F15"/>
    <mergeCell ref="A24:F24"/>
    <mergeCell ref="A28:D28"/>
    <mergeCell ref="A32:F32"/>
    <mergeCell ref="A29:F29"/>
    <mergeCell ref="A30:F30"/>
    <mergeCell ref="A8:C8"/>
    <mergeCell ref="A9:E9"/>
    <mergeCell ref="A10:F10"/>
    <mergeCell ref="A11:C11"/>
    <mergeCell ref="A12:F12"/>
    <mergeCell ref="A1:F1"/>
    <mergeCell ref="A2:F2"/>
    <mergeCell ref="A3:F3"/>
    <mergeCell ref="A4:F4"/>
    <mergeCell ref="A5:F5"/>
    <mergeCell ref="A160:D160"/>
    <mergeCell ref="E160:F160"/>
    <mergeCell ref="C145:E148"/>
    <mergeCell ref="F145:F147"/>
    <mergeCell ref="C149:E149"/>
    <mergeCell ref="C152:E152"/>
    <mergeCell ref="C157:E157"/>
    <mergeCell ref="C154:E154"/>
    <mergeCell ref="C151:E151"/>
    <mergeCell ref="C153:E153"/>
    <mergeCell ref="C150:E150"/>
    <mergeCell ref="C158:E158"/>
    <mergeCell ref="B150:B157"/>
    <mergeCell ref="A150:A157"/>
    <mergeCell ref="C156:E156"/>
    <mergeCell ref="C155:E155"/>
    <mergeCell ref="A144:B144"/>
    <mergeCell ref="C144:F144"/>
    <mergeCell ref="B140:C140"/>
    <mergeCell ref="A142:F142"/>
    <mergeCell ref="A52:F52"/>
    <mergeCell ref="A75:A76"/>
    <mergeCell ref="A117:A123"/>
    <mergeCell ref="A56:F56"/>
    <mergeCell ref="A59:F59"/>
    <mergeCell ref="A58:F58"/>
    <mergeCell ref="A62:A74"/>
    <mergeCell ref="A81:A82"/>
    <mergeCell ref="A57:F57"/>
    <mergeCell ref="A113:A116"/>
    <mergeCell ref="A124:A139"/>
  </mergeCells>
  <pageMargins left="0.70866141732283472" right="0.11811023622047245" top="0.55118110236220474" bottom="0.15748031496062992" header="0.31496062992125984" footer="0.31496062992125984"/>
  <pageSetup paperSize="9" scale="74" fitToHeight="4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август</vt:lpstr>
      <vt:lpstr>ноябрь 2018</vt:lpstr>
      <vt:lpstr>август!Область_печати</vt:lpstr>
      <vt:lpstr>'ноябрь 2018'!Область_печати</vt:lpstr>
    </vt:vector>
  </TitlesOfParts>
  <Company>Dnsoft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Tatyana Orlova</cp:lastModifiedBy>
  <cp:lastPrinted>2018-11-22T03:26:51Z</cp:lastPrinted>
  <dcterms:created xsi:type="dcterms:W3CDTF">2009-01-26T06:44:36Z</dcterms:created>
  <dcterms:modified xsi:type="dcterms:W3CDTF">2018-11-22T03:27:24Z</dcterms:modified>
</cp:coreProperties>
</file>