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ЭтаКнига" defaultThemeVersion="124226"/>
  <bookViews>
    <workbookView xWindow="-390" yWindow="795" windowWidth="9900" windowHeight="8430" firstSheet="1" activeTab="1"/>
  </bookViews>
  <sheets>
    <sheet name="август" sheetId="18" state="hidden" r:id="rId1"/>
    <sheet name="июль" sheetId="31" r:id="rId2"/>
  </sheets>
  <definedNames>
    <definedName name="_xlnm.Print_Area" localSheetId="0">август!$A$1:$F$226</definedName>
    <definedName name="_xlnm.Print_Area" localSheetId="1">июль!$A$1:$A$71</definedName>
  </definedNames>
  <calcPr calcId="145621"/>
</workbook>
</file>

<file path=xl/calcChain.xml><?xml version="1.0" encoding="utf-8"?>
<calcChain xmlns="http://schemas.openxmlformats.org/spreadsheetml/2006/main">
  <c r="D30" i="31" l="1"/>
  <c r="D57" i="31"/>
  <c r="D59" i="31" l="1"/>
  <c r="C51" i="31" l="1"/>
  <c r="C50" i="31"/>
  <c r="D55" i="31" l="1"/>
  <c r="D43" i="31"/>
  <c r="D32" i="31" l="1"/>
  <c r="D42" i="31"/>
  <c r="D28" i="31" l="1"/>
  <c r="D63" i="31" l="1"/>
  <c r="C41" i="31" l="1"/>
  <c r="C46" i="31"/>
  <c r="C40" i="31" l="1"/>
  <c r="D47" i="31" l="1"/>
  <c r="H69" i="31" l="1"/>
  <c r="G69" i="31"/>
  <c r="E69" i="31"/>
  <c r="F69" i="31"/>
  <c r="F70" i="31" l="1"/>
  <c r="H70" i="31"/>
  <c r="D69" i="31"/>
  <c r="C69" i="31"/>
  <c r="D70" i="31" l="1"/>
  <c r="I68" i="31" l="1"/>
  <c r="I70" i="31"/>
  <c r="E11" i="18" l="1"/>
  <c r="E12" i="18"/>
  <c r="E13" i="18"/>
  <c r="E14" i="18"/>
  <c r="E15" i="18"/>
  <c r="E16" i="18"/>
  <c r="E17" i="18"/>
  <c r="E18" i="18"/>
  <c r="E19" i="18"/>
  <c r="E20" i="18"/>
  <c r="E21" i="18"/>
  <c r="E22" i="18"/>
  <c r="E23" i="18"/>
  <c r="E24" i="18"/>
  <c r="F47" i="18"/>
  <c r="F48" i="18"/>
  <c r="F49" i="18"/>
  <c r="F50" i="18"/>
  <c r="F51" i="18"/>
  <c r="F52" i="18"/>
  <c r="E53" i="18"/>
  <c r="F53" i="18" s="1"/>
  <c r="E54" i="18"/>
  <c r="F54" i="18" s="1"/>
  <c r="F55" i="18"/>
  <c r="F56" i="18"/>
  <c r="F57" i="18"/>
  <c r="F58" i="18"/>
  <c r="F59" i="18"/>
  <c r="F60" i="18"/>
  <c r="G61" i="18"/>
  <c r="E121" i="18"/>
  <c r="E122" i="18"/>
  <c r="F122" i="18" s="1"/>
  <c r="E123" i="18"/>
  <c r="F123" i="18" s="1"/>
  <c r="E124" i="18"/>
  <c r="F124" i="18" s="1"/>
  <c r="E125" i="18"/>
  <c r="F125" i="18" s="1"/>
  <c r="F126" i="18"/>
  <c r="F127" i="18"/>
  <c r="F128" i="18"/>
  <c r="F129" i="18"/>
  <c r="F130" i="18"/>
  <c r="E131" i="18"/>
  <c r="F131" i="18" s="1"/>
  <c r="F132" i="18"/>
  <c r="F133" i="18"/>
  <c r="F134" i="18"/>
  <c r="F135" i="18"/>
  <c r="F136" i="18"/>
  <c r="F137" i="18"/>
  <c r="E138" i="18"/>
  <c r="F138" i="18" s="1"/>
  <c r="E139" i="18"/>
  <c r="F139" i="18" s="1"/>
  <c r="F140" i="18"/>
  <c r="F141" i="18"/>
  <c r="F142" i="18"/>
  <c r="F143" i="18"/>
  <c r="E144" i="18"/>
  <c r="F144" i="18" s="1"/>
  <c r="F145" i="18"/>
  <c r="E146" i="18"/>
  <c r="F146" i="18" s="1"/>
  <c r="F147" i="18"/>
  <c r="F148" i="18"/>
  <c r="F149" i="18"/>
  <c r="F150" i="18"/>
  <c r="F151" i="18"/>
  <c r="F152" i="18"/>
  <c r="F153" i="18"/>
  <c r="E154" i="18"/>
  <c r="F154" i="18" s="1"/>
  <c r="F155" i="18"/>
  <c r="F156" i="18"/>
  <c r="E157" i="18"/>
  <c r="F157" i="18" s="1"/>
  <c r="F158" i="18"/>
  <c r="E159" i="18"/>
  <c r="F159" i="18" s="1"/>
  <c r="F160" i="18"/>
  <c r="E161" i="18"/>
  <c r="F161" i="18" s="1"/>
  <c r="F162" i="18"/>
  <c r="F163" i="18"/>
  <c r="E164" i="18"/>
  <c r="F164" i="18" s="1"/>
  <c r="F165" i="18"/>
  <c r="F166" i="18"/>
  <c r="F167" i="18"/>
  <c r="F168" i="18"/>
  <c r="E169" i="18"/>
  <c r="F169" i="18" s="1"/>
  <c r="F170" i="18"/>
  <c r="E171" i="18"/>
  <c r="F171" i="18" s="1"/>
  <c r="E172" i="18"/>
  <c r="F172" i="18" s="1"/>
  <c r="E173" i="18"/>
  <c r="F173" i="18" s="1"/>
  <c r="F174" i="18"/>
  <c r="E175" i="18"/>
  <c r="F175" i="18" s="1"/>
  <c r="F176" i="18"/>
  <c r="F177" i="18"/>
  <c r="F178" i="18"/>
  <c r="F179" i="18"/>
  <c r="F180" i="18"/>
  <c r="F181" i="18"/>
  <c r="F182" i="18"/>
  <c r="F183" i="18"/>
  <c r="F184" i="18"/>
  <c r="F185" i="18"/>
  <c r="F186" i="18"/>
  <c r="F187" i="18"/>
  <c r="F188" i="18"/>
  <c r="F189" i="18"/>
  <c r="F190" i="18"/>
  <c r="F191" i="18"/>
  <c r="F192" i="18"/>
  <c r="F193" i="18"/>
  <c r="F194" i="18"/>
  <c r="G195" i="18"/>
  <c r="I195" i="18"/>
  <c r="B202" i="18"/>
  <c r="B224" i="18" s="1"/>
  <c r="G203" i="18"/>
  <c r="F205" i="18"/>
  <c r="F212" i="18"/>
  <c r="F121" i="18"/>
  <c r="E25" i="18" l="1"/>
  <c r="E195" i="18"/>
  <c r="H195" i="18" s="1"/>
  <c r="J195" i="18" s="1"/>
  <c r="E61" i="18"/>
  <c r="F201" i="18" s="1"/>
  <c r="F224" i="18" s="1"/>
  <c r="F225" i="18" s="1"/>
  <c r="H61" i="18" l="1"/>
  <c r="M224" i="18"/>
  <c r="H203" i="18"/>
</calcChain>
</file>

<file path=xl/sharedStrings.xml><?xml version="1.0" encoding="utf-8"?>
<sst xmlns="http://schemas.openxmlformats.org/spreadsheetml/2006/main" count="341" uniqueCount="312">
  <si>
    <t>ПОЯСНИТЕЛЬНАЯ ЗАПИСКА</t>
  </si>
  <si>
    <t>Наименование</t>
  </si>
  <si>
    <t>БК</t>
  </si>
  <si>
    <t xml:space="preserve">Было </t>
  </si>
  <si>
    <t>изменения</t>
  </si>
  <si>
    <t>Стало</t>
  </si>
  <si>
    <t>ИТОГО</t>
  </si>
  <si>
    <t>тыс.руб.</t>
  </si>
  <si>
    <t>Управление образования</t>
  </si>
  <si>
    <t>Итого</t>
  </si>
  <si>
    <t>Доходы</t>
  </si>
  <si>
    <t>Расходы</t>
  </si>
  <si>
    <t>Субсидии</t>
  </si>
  <si>
    <t>Субвенции</t>
  </si>
  <si>
    <t>Управление культуры</t>
  </si>
  <si>
    <t>Наименование доходов</t>
  </si>
  <si>
    <t>ожидаемое исполнение за год</t>
  </si>
  <si>
    <t>+,- к плану года</t>
  </si>
  <si>
    <t>План уточненный - основание</t>
  </si>
  <si>
    <t>Плата за выбросы загрязняющих веществ в атмосферный воздух стационарными объектами</t>
  </si>
  <si>
    <t xml:space="preserve">      </t>
  </si>
  <si>
    <t>тыс. руб</t>
  </si>
  <si>
    <t>Налоговые и неналоговые доходы</t>
  </si>
  <si>
    <t>Плата за размещение отходов производства и потребления</t>
  </si>
  <si>
    <t>Денежные взыскания (штрафы) за нарушение законодательства Российской Федерации об административных правонарушениях, предусмотренных статьей 20.25 Кодекса  Российской Федерации об административных правонарушениях</t>
  </si>
  <si>
    <t>УСЗН</t>
  </si>
  <si>
    <t>УЖКХ</t>
  </si>
  <si>
    <t>Субсидии, субвенции, межбюджетные трансферты</t>
  </si>
  <si>
    <t>Иные межбюджетные трансферты</t>
  </si>
  <si>
    <r>
      <rPr>
        <b/>
        <sz val="13"/>
        <rFont val="Times New Roman"/>
        <family val="1"/>
        <charset val="204"/>
      </rPr>
      <t>2.2.</t>
    </r>
    <r>
      <rPr>
        <sz val="13"/>
        <rFont val="Times New Roman"/>
        <family val="1"/>
        <charset val="204"/>
      </rPr>
      <t xml:space="preserve"> По ходатайствам бюджетных учреждений:</t>
    </r>
  </si>
  <si>
    <t>Администрация</t>
  </si>
  <si>
    <t>Увеличиваются ассигнования:</t>
  </si>
  <si>
    <t>Переносятся ассигнования с одного вида расходов на другой:</t>
  </si>
  <si>
    <t>Прочие поступления от денежных взысканий (штрафов) и иных сумм в возмещение ущерба, зачисляемые в бюджеты городских округов</t>
  </si>
  <si>
    <t>КУМИ</t>
  </si>
  <si>
    <t>Переносятся ассигнования с одной целевой статьи на другую:</t>
  </si>
  <si>
    <t>Финансовое управление</t>
  </si>
  <si>
    <r>
      <rPr>
        <u/>
        <sz val="13"/>
        <rFont val="Times New Roman"/>
        <family val="1"/>
        <charset val="204"/>
      </rPr>
      <t>Уменьшаются ассигнования:</t>
    </r>
    <r>
      <rPr>
        <sz val="13"/>
        <rFont val="Times New Roman"/>
        <family val="1"/>
        <charset val="204"/>
      </rPr>
      <t/>
    </r>
  </si>
  <si>
    <t>По Администрации:</t>
  </si>
  <si>
    <t>911 0702 051 00 71820 200</t>
  </si>
  <si>
    <t>913 0801 060 00 11400 600</t>
  </si>
  <si>
    <t>913 0804 060 00 14520 100</t>
  </si>
  <si>
    <t>913 0801 060 00 12410 600</t>
  </si>
  <si>
    <t>911 0702 051 00 11210 600</t>
  </si>
  <si>
    <t>900 0104 011 00 11020 100</t>
  </si>
  <si>
    <t>900 0104 011 00 11020 200</t>
  </si>
  <si>
    <t>План на 2016 год</t>
  </si>
  <si>
    <t>Государственная пошлина за выдачу и обмен паспорта гражданина Российской Федерации</t>
  </si>
  <si>
    <t>Государственная пошлина за гос.регестрацию прав,ограничений прав на недвижимое имущество и сделок сним</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</si>
  <si>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</si>
  <si>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900 0102 011 00 11010 100</t>
  </si>
  <si>
    <t>915 1003 086 00 52200 300</t>
  </si>
  <si>
    <t>911 0709 051 00 17010 600</t>
  </si>
  <si>
    <t>913 0801 060 00 13420 600</t>
  </si>
  <si>
    <t>913 0702 051 00 11230 600</t>
  </si>
  <si>
    <t>919 0502 103 00 11200 800</t>
  </si>
  <si>
    <t>900 0501 044 00 11200 200</t>
  </si>
  <si>
    <t>900 0113 014 00 11400 600</t>
  </si>
  <si>
    <t>900 0901 083 00 14900 600</t>
  </si>
  <si>
    <t>915 1006 081 00 11400 300</t>
  </si>
  <si>
    <t>915 1006 081 00 11400 200</t>
  </si>
  <si>
    <t>900 0104 011 00 11020 800</t>
  </si>
  <si>
    <t>900 1006 015 00 15010 200</t>
  </si>
  <si>
    <t>900 1006 015 00 15010 300</t>
  </si>
  <si>
    <t>900 0113 130 00 11170 600</t>
  </si>
  <si>
    <t>919 0409 111 00 11120 600</t>
  </si>
  <si>
    <t>Начальник финансового управления г. Анжеро-Судженска-</t>
  </si>
  <si>
    <t>Е.Н. Зачиняева</t>
  </si>
  <si>
    <t>900 0501 043 00 S9602 400</t>
  </si>
  <si>
    <t>911 0702 051 00 71930 200</t>
  </si>
  <si>
    <t>По Управлению образования:</t>
  </si>
  <si>
    <t>855 0111 015 00  13070 800</t>
  </si>
  <si>
    <t>По УСЗН:</t>
  </si>
  <si>
    <t>913 0804 060 00 14040 100</t>
  </si>
  <si>
    <t>913 0804 060 00 14520 800</t>
  </si>
  <si>
    <t>919 0502 101 00 12300 400</t>
  </si>
  <si>
    <t>Единый сельскохозяйственный налог</t>
  </si>
  <si>
    <t>Плата за выбросы загрязняющих веществ в атмосферный воздух передвижными объектами</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</si>
  <si>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</si>
  <si>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к проекту решения  «О внесении изменений в решение  Совета народных депутатов  Анжеро-Судженского городского округа от 24.12.2015  № 392 «О  бюджете  муниципального образования «Анжеро-Судженский городской округ» на 2016 год »</t>
  </si>
  <si>
    <t>По Администрации города:</t>
  </si>
  <si>
    <t xml:space="preserve"> - за счет дополнительно полученных доходов:</t>
  </si>
  <si>
    <t>900 0104 011 00 11030 100</t>
  </si>
  <si>
    <t>900 0113 015 00 94040 300</t>
  </si>
  <si>
    <t>Прочие безвозмездные поступления</t>
  </si>
  <si>
    <t>Уменьшаются ассигнования:</t>
  </si>
  <si>
    <t xml:space="preserve">Администрации города: </t>
  </si>
  <si>
    <t xml:space="preserve"> - за счет финансовой помощи:</t>
  </si>
  <si>
    <t>Администрация  почетные граждане 100%</t>
  </si>
  <si>
    <t>Техприсоединение теплотрассы Вост.района</t>
  </si>
  <si>
    <r>
      <rPr>
        <b/>
        <sz val="13"/>
        <rFont val="Times New Roman"/>
        <family val="1"/>
        <charset val="204"/>
      </rPr>
      <t>1</t>
    </r>
    <r>
      <rPr>
        <sz val="13"/>
        <rFont val="Times New Roman"/>
        <family val="1"/>
        <charset val="204"/>
      </rPr>
      <t>. Изменения по доходам вносятся:</t>
    </r>
  </si>
  <si>
    <r>
      <rPr>
        <b/>
        <sz val="13"/>
        <rFont val="Times New Roman"/>
        <family val="1"/>
        <charset val="204"/>
      </rPr>
      <t>1.2</t>
    </r>
    <r>
      <rPr>
        <sz val="13"/>
        <rFont val="Times New Roman"/>
        <family val="1"/>
        <charset val="204"/>
      </rPr>
      <t>. Вносятся изменения в план по доходам налоговых и  неналоговых платежей:</t>
    </r>
  </si>
  <si>
    <t>900 0309 031 00 11000 200</t>
  </si>
  <si>
    <t>919 0309 031 00 11000 600</t>
  </si>
  <si>
    <t>919 0502 103 00 13500 800</t>
  </si>
  <si>
    <t>900 1003 072 00 73221 300</t>
  </si>
  <si>
    <t>915 1003 086 00 52200 200</t>
  </si>
  <si>
    <t>919 0409 112 00 11110 600</t>
  </si>
  <si>
    <t>900 0309 031 00 13000 200</t>
  </si>
  <si>
    <t>919 0505 104 00 11040 200</t>
  </si>
  <si>
    <t>915 1002 085 00 70170 800</t>
  </si>
  <si>
    <t>915 1002 085 00 70170 200</t>
  </si>
  <si>
    <t>915 1003 086 00 70050 300</t>
  </si>
  <si>
    <t>911 1003 086 00 70050 600</t>
  </si>
  <si>
    <t>915 1003 086 00 80100 300</t>
  </si>
  <si>
    <t>915 1004 096 00 52700 300</t>
  </si>
  <si>
    <t>915 1004 086 00 53800 300</t>
  </si>
  <si>
    <t>915 0707 052 00 70490 100</t>
  </si>
  <si>
    <t xml:space="preserve"> - на ежемесячное обеспечение детей, страдающих онкологическими заболеваниями, денежной выплатой на 11,1т.р.</t>
  </si>
  <si>
    <t>КФКиС</t>
  </si>
  <si>
    <t>904 0709 051 00 15520 100</t>
  </si>
  <si>
    <t>904 0709 051 00 15520 200</t>
  </si>
  <si>
    <t>904 0709 051 00 15520 600</t>
  </si>
  <si>
    <t xml:space="preserve"> - на реализацию мер в области молодежной политики в сумме 33,8т.р. (зарплата молодежным трудовым отрядам);
 - на обновление компьюьерного оборудования аппарату УСЗН, в соответствии с письмом Департамента социальной защиты населения от 17.05.2016г. № 12-2726, на сумму 100,0 т.р.</t>
  </si>
  <si>
    <t>915 1006 084 00 70280 200</t>
  </si>
  <si>
    <t>915 1002 085 00 11050 200</t>
  </si>
  <si>
    <t>915 1002 085 00 11050 100</t>
  </si>
  <si>
    <t>900 0901 071 00 54920 600</t>
  </si>
  <si>
    <t>911 0701 083 00 R0271 200</t>
  </si>
  <si>
    <t>911 0701 051 00 11200 200</t>
  </si>
  <si>
    <t>911 0701 083 00 L0271 200</t>
  </si>
  <si>
    <t>По Администрации:
 - в связи с необходимостью оплаты жилищной субсидии работникам бюджетной сферы в сумме 62,5т.р.</t>
  </si>
  <si>
    <t xml:space="preserve">905 0113 020 00 14000 200 </t>
  </si>
  <si>
    <t xml:space="preserve">905 0113 020 00 16000 200 </t>
  </si>
  <si>
    <t>905 0412 020 00 12000 200</t>
  </si>
  <si>
    <t>905 0113 020 00 18000 800</t>
  </si>
  <si>
    <t>По УЖКХ:
 - в связи с поступление денежных средств из областого бюджета на строительство теплотрассы в Восточном жилом районе в сумме 43000,0 т.р.</t>
  </si>
  <si>
    <t>915 1003 086 00 80010 300</t>
  </si>
  <si>
    <t xml:space="preserve"> - на оплату жилья и коммунальных услуг отдельным категориям граждан на - 7428,0т.р.;
 - на выплату единовременного пособия беременной жене военнослужащего, проходящего военную службу по призыву в сумме - 100,0т.р.;
 - на меры соц.поддержки семей, имеющих детей (материнский капитал) в сумме - 1200,0т.р.</t>
  </si>
  <si>
    <t xml:space="preserve"> - за счет увеличения дотации из областного бюджета на выравнивание бюджетной обеспеченности на 24924,0т.р.:</t>
  </si>
  <si>
    <t xml:space="preserve"> - на денежные выплаты гражданам, имеющим звание "Почетный гражданин Анжеро-Судженского городского округа" (дополнительно на 1 чел.) в сумме - 64,9т.р.</t>
  </si>
  <si>
    <t xml:space="preserve"> - на доведение до 100% ФОТ Администрации города в сумме - 7447,0т.р.</t>
  </si>
  <si>
    <t xml:space="preserve"> - на доведение до 100% ФОТ ОООП в сумме - 1543,8т.р.</t>
  </si>
  <si>
    <t xml:space="preserve"> - на доведение до 100% ФОТ МФЦ (рассчитан по факту за 6 мес.2016г. + по начислению июня доведено до года + фот на 1 чел. на 6 мес, всего на 42 шт.ед.) в сумме - 4609,7т.р.</t>
  </si>
  <si>
    <t xml:space="preserve"> - на доведение до 100% ФОТ (аппарат) в сумме - 213,7т.р.</t>
  </si>
  <si>
    <t xml:space="preserve"> - на доведение до 100% ФОТ учреждений КФКиС в сумме - 1301,5т.р.</t>
  </si>
  <si>
    <t xml:space="preserve"> - на доведение до 100% ФОТ  в сумме - 1554,3т.р.</t>
  </si>
  <si>
    <t xml:space="preserve"> - на доведение до 100% ФОТ (аппарат) в сумме - 213,6т.р.</t>
  </si>
  <si>
    <t xml:space="preserve"> - на доведение до 100% ФОТ (аппарат) в сумме - 930,4т.р.</t>
  </si>
  <si>
    <t xml:space="preserve"> - на доведение до 100% ФОТ  УЖ в сумме - 2190,4т.р.</t>
  </si>
  <si>
    <t xml:space="preserve"> - на  приобретение компьютерного оборудования - 83,4т.р.</t>
  </si>
  <si>
    <t xml:space="preserve"> - на доведение до 100% ФОТ  АДС в сумме - 1589,0т.р., в том числе на ЕДДС - 195,8т.р., АДС - 1393,2т.р.</t>
  </si>
  <si>
    <t>911 0709 053 00 11040 100</t>
  </si>
  <si>
    <t xml:space="preserve"> - на доведение до 100% ФОТ (аппарат) в сумме - 670,6т.р.</t>
  </si>
  <si>
    <t>919 0505 102 00 11900 600</t>
  </si>
  <si>
    <t>919 0505 104 00 11040 100</t>
  </si>
  <si>
    <t>919 0505 116 00 11900 600</t>
  </si>
  <si>
    <t>904 1101 090 00 11010 600</t>
  </si>
  <si>
    <t>904 1105 090 00 11040 100</t>
  </si>
  <si>
    <t>900 0309 031 00 13000 100</t>
  </si>
  <si>
    <t xml:space="preserve"> - на доведение до 100% ФОТ ГО и ЧС в сумме - 849,0т.р.</t>
  </si>
  <si>
    <t>900 0113 033 00 11150 100</t>
  </si>
  <si>
    <t>905 0113 020 00 19000 100</t>
  </si>
  <si>
    <t>Дотации</t>
  </si>
  <si>
    <t>Доведение до 100% ФОТ Администрации</t>
  </si>
  <si>
    <t>Доведение до 100% ФОТ ГОиЧС</t>
  </si>
  <si>
    <t>Доведение до 100% ФОТ ОООП</t>
  </si>
  <si>
    <t>Доведение до 100% ФОТ КФКиС аппарат</t>
  </si>
  <si>
    <t xml:space="preserve">Доведение до 100% ФОТ учреждений КФКиС </t>
  </si>
  <si>
    <t>Доведение до 100% ФОТ Управлению культуры аппарат</t>
  </si>
  <si>
    <t xml:space="preserve">ФОТ учреждениям Управленя  культуры </t>
  </si>
  <si>
    <t>Доведение до 100% ФОТ КУМИ</t>
  </si>
  <si>
    <t>Доведение до 100% ФОТ Управлению образованияаппарат</t>
  </si>
  <si>
    <t>Доведение до 100% ФОТ УЖКХ</t>
  </si>
  <si>
    <t>Доведение до 100% ФОТ АДС</t>
  </si>
  <si>
    <t>ФОТ МФЦ (42 шт.ед.)</t>
  </si>
  <si>
    <t>Архив прочие</t>
  </si>
  <si>
    <t>УЖКХ компьютер</t>
  </si>
  <si>
    <t>Доведение до МРОТ ФОТ АХО</t>
  </si>
  <si>
    <t>900 0104 011 00 11030 200</t>
  </si>
  <si>
    <t xml:space="preserve">на трудоустройство несовершеннолетних подростков за счет поступившей финпомощи от ЗАО "Управляющая компания КЕМ-ОЙЛ" </t>
  </si>
  <si>
    <t xml:space="preserve"> - по муниципальной программе "Обеспечение доступным и комфортным жильем и коммунальными услугами" для погашения кредиторской задолженности за технологическое присоединение (эл-во) перед ООО КЭнК в Восточном районе в сумме 3000,0 т.р.; для погашения кредиторской задолженности по исполнительному листу КЭСК в сумме 45,0т.р.</t>
  </si>
  <si>
    <t>900 0501 044 00 11200 800</t>
  </si>
  <si>
    <t>900 1003 042 00 L0200 300</t>
  </si>
  <si>
    <t xml:space="preserve"> - от ЗАО "Управляющая компания КЕМ-ОЙЛ" для Управления образованя на трудоустройство несовершеннолетних подростков в период летних каникул в количестве 18 чел. (9 чел. МБОУ "ООШ №8" и 9 чел. МБОУ "СОШ №22") в сумме - 45,0т.р.:</t>
  </si>
  <si>
    <t xml:space="preserve"> - от продажи муниципальных земель в сумме 1500,0т.р. на погашение задолженности за технологическое присоединение  теплоснабжения в Восточном районе. </t>
  </si>
  <si>
    <t>911 0709 053 00 11520 200</t>
  </si>
  <si>
    <t>911 0709 053 00 11520 100</t>
  </si>
  <si>
    <t>911 0702 051 00 12220 200</t>
  </si>
  <si>
    <t>911 0709 053 00 11350 600</t>
  </si>
  <si>
    <t>911 0701 051 00 11200 100</t>
  </si>
  <si>
    <t>911 0701 051 00 11200 600</t>
  </si>
  <si>
    <t>911 0709 053 00 11520 600</t>
  </si>
  <si>
    <t>911 0702 051 00 71820 800</t>
  </si>
  <si>
    <t>По Управлению образования:
 - в связи с необходимостью оплаты пеней и госпошлин, задолженности по гсм в сумме 610,0 т.р.;
 - для оплаты за коммунальные услуги в сумме 535,0т.р.</t>
  </si>
  <si>
    <t>911 0702 051 00 11230 600</t>
  </si>
  <si>
    <t xml:space="preserve"> - по муниципальной программе  «Обеспечение общественного порядка, пожарной безопасности и защита от чрезвычайных ситуаций» на 2015-2018 гг.» для оплаты услуг спецсвязи, приобретения канцтоваров, гсм в сумме 21,5 т.р.;
 - для расчетов с БиО за уборку снега в сумме 100,0тыс.руб.;
 - по ГОиЧС для возмещения командировочных расходов на обучение в сумме - 30,0тыс.руб.</t>
  </si>
  <si>
    <t>900 0309 032 00 12700 200</t>
  </si>
  <si>
    <t>900 0309 032 00 13700 200</t>
  </si>
  <si>
    <t>900 0309 032 00 13700 300</t>
  </si>
  <si>
    <t>По КФКиС:
 - в связи с реорганизацией КФКиС в форме выделения из его состава нового юридического лица МБУ "Централизованная бухгалтерия комитета по физической культуре и спорту администрации Анжеро-Судженского городского округа" в сумме 391,4 т.р.;</t>
  </si>
  <si>
    <t>По УСЗН:
 - для оказания адресной помощи гражданам города по программе "Милосердие" в сумме 14,7 т.р.;</t>
  </si>
  <si>
    <t>905 0113 020 00 19000 200</t>
  </si>
  <si>
    <t>Источники финансирования дефицита бюджета</t>
  </si>
  <si>
    <t xml:space="preserve"> - за счет увеличения источников финансирования дефицита бюджета:</t>
  </si>
  <si>
    <t xml:space="preserve"> - на ежегодную денежную выплату лицам, награжденным нагрудным знаком "Почетный донор России" на 575,9т.р.;
 - на выплату гос.пособий лицам, не подлежащим обязательному социальному страхованию на случай временной нетрудоспособности в связми с материнством, и лицам, уволенным в связи с ликвидацией организаций в сумме - 300,0т.р.;</t>
  </si>
  <si>
    <t xml:space="preserve"> - на  обеспечение медицинской деятельности, связанной с донорством органов человека в целях трансплантации на в сумме - 720,0т.р.</t>
  </si>
  <si>
    <t>По Управлению образования:
 - на меры соц.поддержки многодетных семей (питание детей из многодетных семей) в сумме - 779,0 т.р.;
 - на реализацию мероприятий государственной прогрммы РФ "Доступная среда" на 2011-2020годы  (детский сад №3: замена пандуса, приобретение теневых навесов с поручнями, замена линолиума, оборудование для туалетных комнат для детей-инвалидов) в сумме - 815,7т.р.</t>
  </si>
  <si>
    <t>По КУМИ:
 - в связи с ликвидацией МП БСК "Одиссей" и необходимостью оплаты сложившейся задолженности (зарплата, коммунальные, прочие), так как КУМИ несет ответственность как учредитель при ликвидации учреждения, в сумме 900,0т.р.</t>
  </si>
  <si>
    <t>Переносятся ассигнования с одного ГРБС на другого:</t>
  </si>
  <si>
    <t xml:space="preserve"> - по муниципальной программе "Обеспечение доступным и комфортным жильем и коммунальными услугами", в связи с отсутствием необходимости и 100% финансированием доли софинансирования местного бюджета на приобретение жилья молодым семьям (4 семьи), ассигнования в сумме - 797,6тыс.руб. переносятнся на резервный фонд.</t>
  </si>
  <si>
    <t>По Администрации:
 - для оплаты за гсм, приобретение компьютера, ремонт МФУ, командировочные в сумме 100,0 т.р.;
 - для оплаты исполнительного листа ОАО "Кузбассэнергосбыт" в сумме - 26,8т.р.;
 - на командировочные расходы в сумме 100,0тыс.руб.;
 - для уплаты ежегодных взносов в Совет муниципальных образований в сумме - 97,2тыс.руб.;
 - по ГОиЧС для выплаты материального стимулирования добровольным пожарным в сумме 52,0тыс.руб.</t>
  </si>
  <si>
    <t>По Управлению образования:
 - для оплаты компенсации матерям до 3-х лет в сумме 1,0 т.р.;
 - в связи с увеличением МРОТ перераспределяются ассигнования на заработную плату в детских садах в сумме 374,3т.р.;
 - для оплаты пеней, штрафов по исполнительным листам ДД"Росток" в сумме 80,0т.р.;</t>
  </si>
  <si>
    <t>По управлению культуры:
 - для подготовки и проведения мероприятий, посвященных празднованию Дня шахтера, оплаты задолженности по исполнительным листам КомСАХ в сумме 18,8 т.р.</t>
  </si>
  <si>
    <t>По КУМИ:
 - в связи необходимостью оплаты труда по договорам ГПХ, оплаты за услуги  "Почта России", за приобретение канцтоваров на  сумму -  220,0 т.р.</t>
  </si>
  <si>
    <t>Факт на 01.08.2016</t>
  </si>
  <si>
    <t>530,0(по факту поступления на 01.08.16г)</t>
  </si>
  <si>
    <t>573,0 (по факту поступления на 01.08.16г,)</t>
  </si>
  <si>
    <t>120,0  (по факту поступления на 01.08.16г,)</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</si>
  <si>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</si>
  <si>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398,0 (по факту поступления на 01.08.2016г)</t>
  </si>
  <si>
    <t>22,0(по факту поступления на 01.08.2016г)</t>
  </si>
  <si>
    <t>1512,0 (по факту поступления на 01.08.2016г)</t>
  </si>
  <si>
    <t xml:space="preserve">1500,0(письмо КУМИ от 09.08.2016г №580)             </t>
  </si>
  <si>
    <t>158,0 (по факту поступления на 01.08.2016г)</t>
  </si>
  <si>
    <t>Денежные взыскания(штрафы) за административные правонарушение в области налогов и сборов, предусмотренные Кодексом  РФ об административных правонарушениях</t>
  </si>
  <si>
    <t>12,0 (по факту поступления на 01.08.2016г)</t>
  </si>
  <si>
    <t>239,0 (по факту поступления на 01.08.2016г)</t>
  </si>
  <si>
    <t>81,0 (по факту поступления на 01.08.2016г)</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</si>
  <si>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</si>
  <si>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40,0 (по факту поступления на 01.08.2016г)</t>
  </si>
  <si>
    <t>4822,0 (по факту поступления на 01.08.2016г)</t>
  </si>
  <si>
    <t>На основании   Закона Кемеровской  области от 12.07.2016г №56-ОЗ "О внесении изменений в закон Кемеровской области "Об областном бюджете на 2016 год", Департамента социальной защиты населения Кемеровской области от 27.06.2016г. № 715, от 4.08.2016г. № 856.</t>
  </si>
  <si>
    <t>10% согласно баланса финансово хозяйственной деятельности предприятий за 2015год</t>
  </si>
  <si>
    <t xml:space="preserve"> - на доведение до МРОТ ФОТ АХО в сумме - 228,4т.р.</t>
  </si>
  <si>
    <t xml:space="preserve"> - на ФОТ учреждений управления культуры в сумме - 1215,1т.р.</t>
  </si>
  <si>
    <t xml:space="preserve"> - на доступную среду для детей-инвалидов в составе субсидии "Развитие единого образовательного пространства, повышение качества образовательных результатов в рамках подпрограммы «Развитие дошкольного, общего образования и дополнительного образования детей»  (детский сад №3: замена пандуса, приобретение теневых навесов с поручнями, замена линолиума, оборудование для туалетных комнат для детей-инвалидов) на 816,0 т.р. ;</t>
  </si>
  <si>
    <t>По УЖКХ:
-  для оплаты кредиторской задолжености за электроэнергию, доставку песка, штрафа ГИБДД в сумме 3000,0 т.р.;
 - для бесперебойной работы отдела УЖКХ в опрерационных системах, на приобретение компьютеров в сумме 1,1 т.р.;</t>
  </si>
  <si>
    <t>По УСЗН:
 - в связи с увеличением кадастровой стоимости земли, на основаниии ходатайства МКУ "Реабилитационный центр для детей и подростков" для оплаты земельного налога в сумме 34,1 т.р.;
 - в связи с увеличением МРОТ с 1.07.2016г., для оплаты заработной платы молодежным отрядам в сумме - 1,2т.р.</t>
  </si>
  <si>
    <t xml:space="preserve"> - Архиву на погашение кредиторской задолженности за технологическое присоединение к электрическим сетям ОАО "Кузбассэнергосбыт", за проектные работы ООО "Электротехпроект", на возмещение коммунальных услуг ОАО "Анжеромаш", на обучение пожарно-техническому минимуму для руководителей в РППЦ "Тетраком" в сумме - 219,6т.р.</t>
  </si>
  <si>
    <t xml:space="preserve">Управлоению культуры: </t>
  </si>
  <si>
    <t xml:space="preserve"> - на ФОТ учреждений в сумме - 2497,1т.р.</t>
  </si>
  <si>
    <t>4.  Итог сбалансированности бюджета:</t>
  </si>
  <si>
    <r>
      <t>1.1.1.</t>
    </r>
    <r>
      <rPr>
        <b/>
        <u/>
        <sz val="13"/>
        <rFont val="Times New Roman"/>
        <family val="1"/>
        <charset val="204"/>
      </rPr>
      <t xml:space="preserve"> дотации  </t>
    </r>
    <r>
      <rPr>
        <sz val="13"/>
        <rFont val="Times New Roman"/>
        <family val="1"/>
        <charset val="204"/>
      </rPr>
      <t xml:space="preserve">увеличиваются на 24924,0 на тыс руб: </t>
    </r>
  </si>
  <si>
    <r>
      <t xml:space="preserve">1.1.2. </t>
    </r>
    <r>
      <rPr>
        <b/>
        <u/>
        <sz val="13"/>
        <rFont val="Times New Roman"/>
        <family val="1"/>
        <charset val="204"/>
      </rPr>
      <t>субсидии</t>
    </r>
    <r>
      <rPr>
        <sz val="13"/>
        <rFont val="Times New Roman"/>
        <family val="1"/>
        <charset val="204"/>
      </rPr>
      <t xml:space="preserve"> увеличиваются на  33,5 на тыс руб: </t>
    </r>
  </si>
  <si>
    <r>
      <t xml:space="preserve">1.1.3 </t>
    </r>
    <r>
      <rPr>
        <b/>
        <u/>
        <sz val="13"/>
        <rFont val="Times New Roman"/>
        <family val="1"/>
        <charset val="204"/>
      </rPr>
      <t>субвенции</t>
    </r>
    <r>
      <rPr>
        <sz val="13"/>
        <rFont val="Times New Roman"/>
        <family val="1"/>
        <charset val="204"/>
      </rPr>
      <t xml:space="preserve"> уменьшаются на 6962,1 тыс. руб.:  </t>
    </r>
  </si>
  <si>
    <r>
      <t xml:space="preserve">1.1.4 </t>
    </r>
    <r>
      <rPr>
        <b/>
        <u/>
        <sz val="13"/>
        <rFont val="Times New Roman"/>
        <family val="1"/>
        <charset val="204"/>
      </rPr>
      <t>иные межбюджетные трансферты</t>
    </r>
    <r>
      <rPr>
        <sz val="13"/>
        <rFont val="Times New Roman"/>
        <family val="1"/>
        <charset val="204"/>
      </rPr>
      <t xml:space="preserve"> увеличиваются на 720,0 тыс.рублей</t>
    </r>
  </si>
  <si>
    <r>
      <t>Денежные взыскания (штрафы) за нарушение законодательства о налогах и сборах, предусмотренные ст. 116, 118, 119</t>
    </r>
    <r>
      <rPr>
        <vertAlign val="superscript"/>
        <sz val="11"/>
        <rFont val="Times"/>
        <family val="1"/>
      </rPr>
      <t>1</t>
    </r>
    <r>
      <rPr>
        <sz val="11"/>
        <rFont val="Times"/>
        <family val="1"/>
      </rPr>
      <t>, п. 1 и 2 ст. 120, ст.125, 126, 128, 129, 129</t>
    </r>
    <r>
      <rPr>
        <vertAlign val="superscript"/>
        <sz val="11"/>
        <rFont val="Times"/>
        <family val="1"/>
      </rPr>
      <t>1</t>
    </r>
    <r>
      <rPr>
        <sz val="11"/>
        <rFont val="Times"/>
        <family val="1"/>
      </rPr>
      <t>, 132, 133, 134, 135, 135</t>
    </r>
    <r>
      <rPr>
        <vertAlign val="superscript"/>
        <sz val="11"/>
        <rFont val="Times"/>
        <family val="1"/>
      </rPr>
      <t>1</t>
    </r>
    <r>
      <rPr>
        <sz val="11"/>
        <rFont val="Times"/>
        <family val="1"/>
      </rPr>
      <t xml:space="preserve"> Налогового кодекса Российской Федерации, а также штрафы, взыскание которых осуществляется на основании ранее действовавшей ст. 117 Налогового кодекса Российской Федерации </t>
    </r>
  </si>
  <si>
    <r>
      <rPr>
        <b/>
        <sz val="13"/>
        <rFont val="Times New Roman"/>
        <family val="1"/>
        <charset val="204"/>
      </rPr>
      <t>2.</t>
    </r>
    <r>
      <rPr>
        <sz val="13"/>
        <rFont val="Times New Roman"/>
        <family val="1"/>
        <charset val="204"/>
      </rPr>
      <t xml:space="preserve"> Изменения по расходам местного бюджета вносятся (приложения № 2, 3, 4): </t>
    </r>
  </si>
  <si>
    <r>
      <rPr>
        <b/>
        <sz val="13"/>
        <rFont val="Times New Roman"/>
        <family val="1"/>
        <charset val="204"/>
      </rPr>
      <t>2.1.</t>
    </r>
    <r>
      <rPr>
        <sz val="13"/>
        <rFont val="Times New Roman"/>
        <family val="1"/>
        <charset val="204"/>
      </rPr>
      <t xml:space="preserve">  На основании   Закона Кемеровской  области от 12.07.2016г №56-ОЗ "О внесении изменений в закон Кемеровской области "Об областном бюджете на 2016 год", Департамента социальной защиты населения Кемеровской области от 27.06.2016г. № 715, от 4.08.2016г. № 856.</t>
    </r>
  </si>
  <si>
    <r>
      <t>Переносятся ассигнования с одной БК на другую:</t>
    </r>
    <r>
      <rPr>
        <sz val="13"/>
        <rFont val="Times New Roman"/>
        <family val="1"/>
        <charset val="204"/>
      </rPr>
      <t xml:space="preserve">
По Управлению образования:
  - для софинансирования мероприятий государственной программы РФ "Доступная среда" на 2011-2020 годы, в соответствии с соглашением на создание в дошкольных 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для детей-инвалидов  в сумме 82,0 т.р.;</t>
    </r>
  </si>
  <si>
    <t>3. По источникам финансирования:
 В связи с поступлением дополнительных доходов увеличиваются источники финансирования дефицита бюджета по строке "Получение кредитов от кредитных организаций бюджетами городских округов в валюте Российской Федерации" на 2497,1 т.р. (или до 10 %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 без учета снижения остатков средств на счетах по учету средств местного бюджета).</t>
  </si>
  <si>
    <r>
      <rPr>
        <b/>
        <sz val="13"/>
        <rFont val="Times New Roman"/>
        <family val="1"/>
        <charset val="204"/>
      </rPr>
      <t>1.3</t>
    </r>
    <r>
      <rPr>
        <sz val="13"/>
        <rFont val="Times New Roman"/>
        <family val="1"/>
        <charset val="204"/>
      </rPr>
      <t xml:space="preserve"> В связи с дополнительным поступлением доходов увеличиваются прочие безвозмездные поступления на сумму 65,0 тыс.рублей.:    в т.ч. финпомощь от ЗАО "Управляющая компания КЕМ-ОЙЛ" 45,0тыс.руб.; 20,0 тыс.руб. финпомощь от Н.К.Крушинского</t>
    </r>
  </si>
  <si>
    <t>ИТОГО доходов собственной базы:1500,0+65,0=1565,0 тыс. рублей</t>
  </si>
  <si>
    <t>к  решению  «О внесении изменений в решение  Совета народных депутатов  Анжеро-Судженского городского округа от 20.12.2018  № 167 «О  бюджете  муниципального образования «Анжеро-Судженский городской округ» на 2019 год  и на плановый период  2020 и 2021 годов»</t>
  </si>
  <si>
    <t>Муниципальная программа "Создание условий для повышения эффективности муниципального управления"</t>
  </si>
  <si>
    <t>Муниципальная программа "Повышение эффективности управления муниципальной собственностью Анжеро-Судженского городского округа"</t>
  </si>
  <si>
    <t>Муниципальная программа "Обеспечение общественного порядка, пожарной безопасности и защита от чрезвычайных ситуаций"</t>
  </si>
  <si>
    <t>Муниципальная программа "Обеспечение доступным и комфортным жильем и коммунальными услугами. Строительство."</t>
  </si>
  <si>
    <t>Муниципальная программа "Развитие системы образования Анжеро-Судженского городского округа"</t>
  </si>
  <si>
    <t xml:space="preserve">Муниципальная программа "Развитие культуры Анжеро-Судженского городского округа" </t>
  </si>
  <si>
    <t>Муниципальная программа "Социальная поддержка населения Анжеро-Судженского городского округа"</t>
  </si>
  <si>
    <t>Муниципальная программа "Развитие физической культуры и спорта в муниципальном образовании Анжеро-Судженский городской округ"</t>
  </si>
  <si>
    <t>Муниципальная программа "Комплексные мероприятия по повышению энергоэффективности жилищно-коммунального хозяйства на территории Анжеро-Судженского городского округа"</t>
  </si>
  <si>
    <t>Муниципальная программа "Комплексное обеспечение качественного уровня благоустройства территории Анжеро-Судженского городского округа"</t>
  </si>
  <si>
    <t>Муниципальная программа "Управление муниципальными финансами Анжеро-Судженского городского округа"</t>
  </si>
  <si>
    <t xml:space="preserve">Муниципальная программа «Повышение качества предоставления государственных и муниципальных услуг» </t>
  </si>
  <si>
    <t>Муниципальная программа "Развитие и поддержка субъектов малого и среднего предпринимательства Анжеро-Судженского городского округа"</t>
  </si>
  <si>
    <t>Муниципальная программа "Формирование современной городской среды на территории Анжеро-Судженского городского округа"</t>
  </si>
  <si>
    <t>Непрограммное направление деятельности</t>
  </si>
  <si>
    <t>обл+фб</t>
  </si>
  <si>
    <t>мест</t>
  </si>
  <si>
    <t>Итого:</t>
  </si>
  <si>
    <t>Всего</t>
  </si>
  <si>
    <t xml:space="preserve">  Разработчик проекта решения - финансовое управление г. Анжеро-Судженска. </t>
  </si>
  <si>
    <t xml:space="preserve">  Проектом решения предлагается:</t>
  </si>
  <si>
    <t xml:space="preserve">   Основным источником финансирования дефицита местного бюджета предусмотрены остатки средств местного бюджета по сростоянию на 01.01.2019 года, сложившиеся в связи с исполнением местного бюджета за 2018 год с профицитом.</t>
  </si>
  <si>
    <t xml:space="preserve">     Для оплаты коммунальных услуг и доведения ФОТ до расчетного частично за счет увеличения дотации увеличиваются ассигнования по мероприятию 2.1. "Обеспечение деятельности учреждений клубного типа" на 4230,1 т.р.,  по мероприятию 3.1. "Развитие музейного дела" на 106,6 т.р., по мероприятию 4.1. "Развитие библиотечного дела" на 663,1 т.р., по мероприятию 5.1. "Развитие управления в сфере культуры" на 335,3 т.р.</t>
  </si>
  <si>
    <t xml:space="preserve">    В связи с  экономией по результатам аукциона по разработке проектной документации по ДК Судженский уменьшаются ассигнования по подпрограмме "Капитальное строительство", мероприятие 4.2. «Проектные работы» на 87,1 т.р.</t>
  </si>
  <si>
    <t xml:space="preserve">    В соответствии с Законом Кемеровской области от 26.06.2019г № 41-ОЗ "О внесении изменений в Закон Кемеровской области "Об областном бюджете на 2019 год и на плановый период 2020 и 2021 годов"" увеличиваются ассигнования по мероприятию 2 "Обеспечение доступа населения к спортивным сооружениям для занятий физической культурой и спортом" на развитие физической культуры и спорта (оснащение пунктов проката спортивным оборудованием и инвентарем) на 720,0 т.р.</t>
  </si>
  <si>
    <t xml:space="preserve">    В соответствии с Законом Кемеровской области от 26.06.2019г № 41-ОЗ "О внесении изменений в Закон Кемеровской области "Об областном бюджете на 2019 год и на плановый период 2020 и 2021 годов"" увеличиваются ассигнования по мероприятию 2.1. "Обеспечение деятельности учреждений клубного типа" на создание виртуальных концертных залов на 5600,0 т.р.; уменьшаются ассигнования на ежемесячные выплаты стимулирующего характера работникам муниципальных библиотек, музеев и культурно-досуговых учреждений на 100,0 т.р.;</t>
  </si>
  <si>
    <t>Для оплаты коммунальных услуг и доведения ФОТ до расчетного частично за счет увеличения дотации увеличиваются ассигнования  в сумме 1637,3 т.р. по мероприятию "Обеспечение деятельности МАУ МФЦ".</t>
  </si>
  <si>
    <t xml:space="preserve">      Для оплаты коммунальных услуг и доведения ФОТ до расчетного частично за счет увеличения дотации увеличиваются ассигнования  в сумме 7846,9 т.р. по подпрограмме 1 "Повышение эффективности деятельности органа местного самоуправления" мероприятию 1.1. "Повышение эффективности деятельности органа местного самоуправления"; в  сумме 318,0 т.р.по подпрограмме 4 "Развитие архивного дела на территории АСГО" мероприятию 4.1. "Развитие архивного дела на территории АСГО".</t>
  </si>
  <si>
    <t xml:space="preserve">  Для доведения ФОТ до расчетного частично за счет увеличения дотации увеличиваются ассигнования  в сумме 205,8 т.р. по подпрограмме "Капитальное строительство" мероприятие 4.3. "Обеспечение деятельности строительного контроля в сфере проектирования, строительства, реконструкции и всех видов ремонта. Выполнение функций заказчика".</t>
  </si>
  <si>
    <t xml:space="preserve">      В соответствии с Законом Кемеровской области от 26.06.2019г № 41-ОЗ "О внесении изменений в Закон Кемеровской области "Об областном бюджете на 2019 год и на плановый период 2020 и 2021 годов"" увеличиваются ассигнования по подпрограмме "Обеспечение жильем отдельных социально незащищенных категорий граждан, нуждающихся в улучшении жилищных условий" мероприятие 1.1. "Обеспечение жильем отдельных социально незащищенных категорий граждан, установленных законодательством Кемеровской области и ФЗ 5, 181"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на 1037,0 т.р.;</t>
  </si>
  <si>
    <t xml:space="preserve">       Для оплаты коммунальных услуг и доведения ФОТ до расчетного частичноза счет увеличения дотации увеличиваются ассигнования по подпрограмме  "Снижение рисков и смягчение последствий чрезвычайных ситуаций, повышение безопасности населения и защищенности объектов городского округа от угроз природного и техногенного характера" на 375,4 т.р..
 Для монтажа системы пожарной сигнализации в ЦБС увеличиваются ассигнования по подпрограмме "Обеспечение пожарной безопасности на территории муниципального образования Анжеро-Судженский городской округ" мероприятие 2.1. "Обеспечение первичных мер пожарной безопасности с массовым пребыванием людей" на 87,1 т.р.</t>
  </si>
  <si>
    <t xml:space="preserve">     За счет финансовой помощи по соглашению между Коллегией Администрации Кемеровской области и ООО "Угольная компания Анжерская-Южная" о социально-экономическом сотрудничестве на 2019 год увеличиваются ассигнования по подпрограмме "Милосердие" мероприятие 1.1. "Адресная помощь" на обеспечение пожарными извещателями малоимущих семей в сумме 100,0 т.р.</t>
  </si>
  <si>
    <t xml:space="preserve">   За счет финансовой помощи по соглашению между Коллегией Администрации Кемеровской области и ООО "Угольная компания Анжерская-Южная" о социально-экономическом сотрудничестве на 2019 год увеличиваются ассигнования по мероприятию 2.1. "Обеспечение деятельности учреждений клубного типа" на 250 т.р. для подготовки и проведения городских мероприятий.  </t>
  </si>
  <si>
    <t>уменьшаются расходы по подпрограмме "Повышение качества и доступности социальных услуг" мероприятию 5.1. "Затраты на содержание муниципальных учреждений социального обслуживания" на создание системы долговременного ухода за гражданами пожилого возраста и инвалидами на 5353,7 т.р.; по подпрограмме "Развитие мер социальной поддержки отдельных категорий граждан" мероприятие 6.1. "Меры социальной поддержки отдельных категорий граждан"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на 5,0 т.р.; на осуществление ежемесячной выплаты в связи с рождением (усыновлением) первого ребенка на 10385,0 т.р.; на государственную социальную помощь малоимущим семьям и малоимущим одиноко проживающим гражданам в соответствии с Законом Кемеровской области от 8 декабря 2005 года № 140-ОЗ "О государственной социальной помощи малоимущим семьям и малоимущим одиноко проживающим гражданам" на 20,0 т.р.; на 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 на 250,0 т.р..</t>
  </si>
  <si>
    <t xml:space="preserve">   Сумма налоговых и неналоговых доходов местного бюджета не изменилась.</t>
  </si>
  <si>
    <t xml:space="preserve">    Кроме этого, отражены также иные уточняющие изменения. Для госэкспертизы проектной документации  автомобильной дороги перемещаются ассигнования в сумме 1300,0 т.р.</t>
  </si>
  <si>
    <t xml:space="preserve">   Дотация  на выравнивание бюджетной обеспеченности муниципальных районов (городских округов) увеличена на сумму 97 975,0 тыс.руб.</t>
  </si>
  <si>
    <t xml:space="preserve">   Иные межбюджетные трансферты,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 увеличены  на сумму 200,0 тыс.рублей;</t>
  </si>
  <si>
    <t xml:space="preserve">   Иные межбюджетные трансферты, передаваемые бюджетам городских округов на создание виртуальных концертных залов, увеличены  на сумму 5600,0 тыс.рублей;</t>
  </si>
  <si>
    <t xml:space="preserve">   Иные межбюджетные трансферты, передаваемые бюджетам городских округов на создание системы долговременного ухода за гражданами пожилого возраста и инвалидами, уменьшены на сумму 5 353,7 тыс.рублей;</t>
  </si>
  <si>
    <t>на 2019 год увеличить общий объем доходов и расходов на 181 069,6 тыс.руб., объем дефицита сохранить без изменения в сумме 93 487,6 тыс.руб.</t>
  </si>
  <si>
    <t xml:space="preserve">  На основании  Закона Кемеровской  области от 26.06.2019 № 41-ОЗ «О внесении изменений в Закон Кемеровской области «Об областном бюджете на 2019 год и на плановый период 2020 и 2021 годов» и Соглашения между Коллегией Администрацией Кемеровской области и ООО "Угольная компания Анжерская-Южная " о социально-экономическом сотрудничестве на 2019год увеличена сумма безвозмездных поступлений на 2019 год на 83 094,6 тыс.рублей, из них включены:</t>
  </si>
  <si>
    <r>
      <t xml:space="preserve">        В соответствии с Законом Кемеровской области от 26.06.2019г № 41-ОЗ "О внесении изменений в Закон Кемеровской области "Об областном бюджете на 2019 год и на плановый период 2020 и 2021 годов"":
   </t>
    </r>
    <r>
      <rPr>
        <b/>
        <sz val="14"/>
        <rFont val="Times New Roman"/>
        <family val="1"/>
        <charset val="204"/>
      </rPr>
      <t>уменьшаются</t>
    </r>
    <r>
      <rPr>
        <sz val="14"/>
        <rFont val="Times New Roman"/>
        <family val="1"/>
        <charset val="204"/>
      </rPr>
      <t xml:space="preserve"> ассигнования по  подпрограмме "Развитие дошкольного, общего образования и дополнительного образования детей в Анжеро-Судженском городском округе", мероприятие 1.1 "Обеспечение доступности дошкольного, общего и дополнительного образования детей, повышение качества образовательных результатов, включая реализацию образовательных программ дошкольного, общего и дополнительного образования" на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(полного) общего образования и дополнительного образования детей в муниципальных общеобразовательных организациях (школы) на 8537,5 т.р.; на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(д/сады) на 11000, т.р.; по подпрограмме «Социальные гарантии в системе образования» меропритию 2.1."Социальная поддержка участников образовательного процесса" на компенсацию части платы за присмотр и уход, взимаемой с родителей (законных представителей) детей, осваивающих образовательные программы дошкольного образования на 754,0 т.р. </t>
    </r>
  </si>
  <si>
    <r>
      <t xml:space="preserve">  у</t>
    </r>
    <r>
      <rPr>
        <b/>
        <sz val="14"/>
        <rFont val="Times New Roman"/>
        <family val="1"/>
        <charset val="204"/>
      </rPr>
      <t xml:space="preserve">величиваются </t>
    </r>
    <r>
      <rPr>
        <sz val="14"/>
        <rFont val="Times New Roman"/>
        <family val="1"/>
        <charset val="204"/>
      </rPr>
      <t xml:space="preserve">ассигнования по  подпрограмме "Развитие дошкольного, общего образования и дополнительного образования детей в Анжеро-Судженском городском округе", мероприятие 1.1 "Обеспечение доступности дошкольного, общего и дополнительного образования детей, повышение качества образовательных результатов, включая реализацию образовательных программ дошкольного, общего и дополнительного образования" на развитие единого образовательного пространства, повышение качества образовательных результатов на 100,0 т.р.; на строительство, реконструкцию и капитальный ремонт образовательных организаций (благоустройство школы №3) на 28589,4 т.р.; мероприятие 1.2. "Обеспечение деятельности образовательных учреждений для детей с ограниченными возможностями здоровья, детей-сирот и детей, оставшихся без попечения родителей, включая реализацию образовательных программ дошкольного и общего образования" на обеспечение деятельности по содержанию организаций для детей-сирот и детей, оставшихся без попечения родителей (детский дом) на 2223,6 т.р.; мероприятие 1.3. "Организация круглогодичного отдыха, оздоровления и занятости обучающихся" на 423,0 т.р.; по подпрограмме «Социальные гарантии в системе образования» мероприятие 2.2. "Социальная поддержка детей-сирот, детей, оставшихся без попечения родителей"  на реализацию мер в области государственной молодежной политики (трудовые отряды СРЦН) на 26,6 т.р.; </t>
    </r>
  </si>
  <si>
    <r>
      <t xml:space="preserve">В соответствии с Законом Кемеровской области от 26.06.2019г № 41-ОЗ "О внесении изменений в Закон Кемеровской области "Об областном бюджете на 2019 год и на плановый период 2020 и 2021 годов"" </t>
    </r>
    <r>
      <rPr>
        <b/>
        <sz val="14"/>
        <rFont val="Times New Roman"/>
        <family val="1"/>
        <charset val="204"/>
      </rPr>
      <t>увеличиваются</t>
    </r>
    <r>
      <rPr>
        <sz val="14"/>
        <rFont val="Times New Roman"/>
        <family val="1"/>
        <charset val="204"/>
      </rPr>
      <t xml:space="preserve"> ассигнования по подпрограмме "Милосердие"  мероприятие 1.3. "Поддержка пенсионеров и инвалидов" на  организацию профессионального обучения и дополнительного профессионального образования лиц предпенсионного возраста на 200,0 т.р.; по подпрограмме "Совершенствование системы управления и информационного обеспечения в сфере социальной поддержки и социального обслуживания населения" , мероприятию 4.1. "Реализация полномочий управления социальной защиты населения как исполнительного органа государственной власти отраслевой компетенции" на 183,6 т.р. (проведение диспансеризации); по подпрограмме "Повышение качества и доступности социальных услуг" мероприятию 5.1. "Затраты на содержание муниципальных учреждений социального обслуживания" на 2009,0 т.р. (прочие расходы СРЦН и Центра реабилитации); по подпрограмме "Развитие мер социальной поддержки отдельных категорий граждан" мероприятие 6.1. "Меры социальной поддержки отдельных категорий граждан" на меры социальной поддержки отдельных категорий многодетных матерей на 25,0 т.р.;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на 150,0 т.р.; на денежную выплату отдельным категориям граждан в соответствии с Законом Кемеровской области от 12 декабря 2006 года № 156-ОЗ "О денежной выплате отдельным категориям граждан" на 19,0 т.р.</t>
    </r>
  </si>
  <si>
    <t>Заместитель начальника финансового управления г. Анжеро-Судженска-                              Т.С. Орлова</t>
  </si>
  <si>
    <t>по подпрограмме "Переселение граждан из ветхого и аварийного жилья" на мероприятие 3.1 "Переселение граждан из аварийных многоквартирных жилых домов в рамках реализации региональной адресной программы в соответствии с 185-ФЗ на 77393,6 т.р. (ФБ).</t>
  </si>
  <si>
    <t xml:space="preserve">  Увеличены прочие безвозмездные поступления в бюджеты городских округов:
в  связи с выделением денежных средств в рамках Соглашения между Коллегией Администрацией Кемеровской области и ООО "Угольная компания Анжерская-Южная " о социально-экономическом сотрудничестве на 2019 год, на сумму 800,0 тыс.рублей;</t>
  </si>
  <si>
    <t xml:space="preserve">   Общая сумма субсидий увеличена на сумму 106729,6 тыс.руб., в т.числе:  
  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увеличены на сумму 77 393,6 тыс.рублей;</t>
  </si>
  <si>
    <t xml:space="preserve">   субсидии бюджетам городских округов не  реализацию мер в области государственной молодежной политики, увеличены  на  26,6 тыс.рублей;</t>
  </si>
  <si>
    <t xml:space="preserve">   субсидии бюджетам городских округов на  развитие физической культуры и спорта, увеличены  на 720,0 тыс.рублей;</t>
  </si>
  <si>
    <t xml:space="preserve">   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увеличены на 1037,0 тыс.рублей;
   В целом субвенции уменьшелись на 24881,3 тыс.руб., в т. числе:</t>
  </si>
  <si>
    <t xml:space="preserve">   субсидии бюджетам городских округов на ежемесячную выплату стимулирующего характера работникам муниципальных библиотек, муниципальных музеев и культурно- досуговых учреждений , уменьшены на 100,0 тыс.рублей;</t>
  </si>
  <si>
    <t xml:space="preserve">   субсидии бюджетам городских округов на строительство, реконструкция и капитальный ремонт образовательных организаций, увеличены на 28 589,4 тыс.рублей;</t>
  </si>
  <si>
    <t xml:space="preserve">   субсидии бюджетам городских округов на развитие единого образовательного пространства, повышение качества образовательных результатов, увеличены на 100,0 тыс.рублей;</t>
  </si>
  <si>
    <t xml:space="preserve">   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уменьшены на 754 тыс.рублей;</t>
  </si>
  <si>
    <t xml:space="preserve">   субвенции бюджетам городских округов  на выплаты единовременного пособия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 , увеличены на сумму 150,0 тыс.рублей;</t>
  </si>
  <si>
    <t xml:space="preserve">   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уменьшены на сумму 5,0 тыс.рублей;</t>
  </si>
  <si>
    <t xml:space="preserve">   субвенции бюджетам городских округов  на выполнение полномочий Российской федерации по осуществлению ежемесячной выплаты в связи с рождением (усыновлением) первого ребенка, уменьшены на сумму 10385,0 тыс.рублей;</t>
  </si>
  <si>
    <t xml:space="preserve">   субвенции бюджетам городских округов  на  выполнение передаваемых полномочий субъектов РФ , уменьшены на сумму 14 924,3 тыс.рублей;</t>
  </si>
  <si>
    <t xml:space="preserve">     Для оплаты коммунальных услуг и доведения ФОТ до расчетного частично за счет увеличения дотации увеличиваются ассигнования  в сумме 2621,6 т.р. по мероприятию 1 "Повышение доступности и качества спортивно-оздоровительных услуг", в сумме 4045,2 т.р. по мероприятию 5. "Повышение доступности и качества спортивно-оздоровительных услуг". 
   За счет финансовой помощи по соглашению между Коллегией Администрации Кемеровской области и ООО "Угольная компания Анжерская-Южная" о социально-экономическом сотрудничестве на 2019 год увеличиваются ассигнования по мероприятию 5. "Осуществление спортивной подготовки на территории городского округа" для приобретения оборудования для занятий спортом людей-инвалидов на 250,0 т.р.</t>
  </si>
  <si>
    <t xml:space="preserve">      Для оплаты коммунальных услуг и доведения ФОТ до расчетного частично за счет увеличения дотации увеличиваются ассигнования  в сумме 275,8 т.р.по подпрограмме  "Организация мероприятий по обеспечению надлежащего состояния уровня благоустройства территории Анжеро-Судженского городского округа", мероприятие 6.1. "Организация мероприятий по обеспечению надлежащего состояния уровня благоустройства территории Анжеро-Судженского городского округа".</t>
  </si>
  <si>
    <t xml:space="preserve">  Для оплаты коммунальных услуг и доведения ФОТ до расчетного частично за счет увеличения дотации увеличиваются ассигнования  в сумме 62912,5 т.р. по подпрограмме "Развитие дошкольного, общего образования и дополнительного образования детей в Анжеро-Судженском городском округе", мероприятие 1.1 "Обеспечение доступности дошкольного, общего и дополнительного образования детей, повышение качества образовательных результатов, включая реализацию образовательных программ дошкольного, общего и дополнительного образования", мероприятие 1.2. "Обеспечение деятельности образовательных учреждений для детей с ограниченными возможностями здоровья, детей-сирот и детей, оставшихся без попечения родителей, включая реализацию образовательных программ дошкольного и общего образования" на 1113,5 т.р., по подпрограмме "Прочие мероприятия в области образования", мероприятие 3.1. "Обеспечение деятельности прочих организаций в сфере образования Анжеро-Судженского городского округа" на 8290,4 т.р.</t>
  </si>
  <si>
    <t xml:space="preserve">      Кроме этого, отражены также иные уточняющие изменения. Для оплаты труда детей из трудовых отрядов, налогов, обслуживания программного обеспечения перемещаются ассигнования в сумме 283,0 т.р..</t>
  </si>
  <si>
    <t xml:space="preserve">   За счет финансовой помощи по соглашению между Коллегией Администрации Кемеровской области и ООО "Угольная компания Анжерская-Южная" о социально-экономическом сотрудничестве на 2019 год увеличиваются ассигнования по  подпрограмме "Развитие дошкольного, общего образования и дополнительного образования детей в Анжеро-Судженском городском округе", мероприятие 1.6 "Развитие молодежной политики в Анжеро-Судженском городском округе" на 50,0 т.р. для приобретения формы для активистов молодежного движения; по подпрограмме «Социальные гарантии в системе образования» мероприятию 2.1."Социальная поддержка участников образовательного процесса" для проведения акции "Помоги собраться в школу" на 150,0 т.р.</t>
  </si>
  <si>
    <t xml:space="preserve">    Для доведения ФОТ до расчетного частично за счет увеличения дотации увеличиваются ассигнования в сумме 515,0 т.р. по подпрограмме "Организация и осуществление деятельности по снижению рисков и смягчению последствий аварийных ситуаций на объектах жилищно-коммунального комплекса и социальной сферы" мероприятие 2.1. "Организация и осуществление деятельности по снижению рисков и смягчению последствий аварийных ситуаций на объектах жилищно-коммунального комплекса и социальной сферы", в сумме 1309,5 т.р. по мероприятию 4.1 "Осуществление функций по реализации вопросов местного значения в сфере жилищно-коммунального хозяйства" подпрограммы 4 "Осуществление функций по реализации вопросов местного значения в сфере жилищно-коммунального хозяйства".
       Для выплаты заработной платы по договорам ГПХ, связанным с обслуживанием канализационных сетей пос. Рудничный, уменьшаются ассигнования по подпрограмме "Энергосбережение и повышение энергоэффективности экономики" мероприятие 1.8. "ПИР котельной по ул. Прокопьевская, сети теплоснабжения" на 619,3 т.р.</t>
  </si>
  <si>
    <t xml:space="preserve">     Для доведения ФОТ до расчетного частично за счет увеличения дотации увеличиваются ассигнования  в сумме 1173,0 по мероприятию "Обеспечение эффективности в сфере управления муниципальным имуществом".
    Для выплаты заработной платы по договорам ГПХ, связанным с обслуживанием канализационных сетей пос. Рудничный, увеличиваются ассигнования по мероприятию 6. "Содержание муниципального имущества" на 619,3 т.р.</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</si>
</sst>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
    <numFmt numFmtId="166" formatCode="0.000"/>
  </numFmts>
  <fonts count="25" x14ac:knownFonts="1">
    <font>
      <sz val="10"/>
      <name val="Arial Cyr"/>
      <charset val="204"/>
    </font>
    <font>
      <b/>
      <sz val="12"/>
      <name val="Times New Roman"/>
      <family val="1"/>
      <charset val="204"/>
    </font>
    <font>
      <sz val="10"/>
      <name val="Arial Cyr"/>
      <charset val="204"/>
    </font>
    <font>
      <b/>
      <i/>
      <sz val="12"/>
      <name val="Times New Roman"/>
      <family val="1"/>
      <charset val="204"/>
    </font>
    <font>
      <sz val="13"/>
      <name val="Times New Roman"/>
      <family val="1"/>
      <charset val="204"/>
    </font>
    <font>
      <b/>
      <sz val="13"/>
      <name val="Times New Roman"/>
      <family val="1"/>
      <charset val="204"/>
    </font>
    <font>
      <b/>
      <i/>
      <sz val="13"/>
      <name val="Times New Roman"/>
      <family val="1"/>
      <charset val="204"/>
    </font>
    <font>
      <b/>
      <sz val="10"/>
      <name val="Times New Roman"/>
      <family val="1"/>
      <charset val="204"/>
    </font>
    <font>
      <sz val="8"/>
      <name val="Times New Roman"/>
      <family val="1"/>
      <charset val="204"/>
    </font>
    <font>
      <sz val="12"/>
      <name val="Times New Roman"/>
      <family val="1"/>
      <charset val="204"/>
    </font>
    <font>
      <sz val="10"/>
      <name val="Times New Roman"/>
      <family val="1"/>
      <charset val="204"/>
    </font>
    <font>
      <sz val="11"/>
      <name val="Times New Roman"/>
      <family val="1"/>
      <charset val="204"/>
    </font>
    <font>
      <b/>
      <i/>
      <sz val="11"/>
      <name val="Times New Roman"/>
      <family val="1"/>
      <charset val="204"/>
    </font>
    <font>
      <i/>
      <sz val="10"/>
      <name val="Times New Roman"/>
      <family val="1"/>
      <charset val="204"/>
    </font>
    <font>
      <u/>
      <sz val="13"/>
      <name val="Times New Roman"/>
      <family val="1"/>
      <charset val="204"/>
    </font>
    <font>
      <sz val="12"/>
      <name val="Arial Cyr"/>
      <charset val="204"/>
    </font>
    <font>
      <b/>
      <sz val="11"/>
      <name val="Times New Roman"/>
      <family val="1"/>
      <charset val="204"/>
    </font>
    <font>
      <i/>
      <sz val="13"/>
      <name val="Times New Roman"/>
      <family val="1"/>
      <charset val="204"/>
    </font>
    <font>
      <b/>
      <u/>
      <sz val="13"/>
      <name val="Times New Roman"/>
      <family val="1"/>
      <charset val="204"/>
    </font>
    <font>
      <sz val="11"/>
      <name val="Times"/>
      <family val="1"/>
    </font>
    <font>
      <sz val="8"/>
      <name val="Arial Cyr"/>
      <charset val="204"/>
    </font>
    <font>
      <vertAlign val="superscript"/>
      <sz val="11"/>
      <name val="Times"/>
      <family val="1"/>
    </font>
    <font>
      <i/>
      <sz val="10"/>
      <name val="Arial Cyr"/>
      <charset val="204"/>
    </font>
    <font>
      <b/>
      <sz val="14"/>
      <name val="Times New Roman"/>
      <family val="1"/>
      <charset val="204"/>
    </font>
    <font>
      <sz val="14"/>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2" fillId="0" borderId="0" applyFont="0" applyFill="0" applyBorder="0" applyAlignment="0" applyProtection="0"/>
  </cellStyleXfs>
  <cellXfs count="156">
    <xf numFmtId="0" fontId="0" fillId="0" borderId="0" xfId="0"/>
    <xf numFmtId="164" fontId="3" fillId="0" borderId="0" xfId="0" applyNumberFormat="1" applyFont="1" applyFill="1" applyBorder="1"/>
    <xf numFmtId="49" fontId="3" fillId="0" borderId="0" xfId="0" applyNumberFormat="1" applyFont="1" applyFill="1" applyBorder="1"/>
    <xf numFmtId="49" fontId="3" fillId="0" borderId="0" xfId="0" applyNumberFormat="1" applyFont="1" applyFill="1" applyBorder="1" applyAlignment="1">
      <alignment horizontal="center"/>
    </xf>
    <xf numFmtId="0" fontId="3" fillId="0" borderId="0" xfId="0" applyFont="1" applyFill="1" applyBorder="1"/>
    <xf numFmtId="0" fontId="0" fillId="0" borderId="0" xfId="0" applyFont="1" applyFill="1"/>
    <xf numFmtId="16" fontId="6" fillId="0" borderId="0" xfId="0" applyNumberFormat="1" applyFont="1" applyFill="1" applyAlignment="1">
      <alignment horizontal="left" wrapText="1"/>
    </xf>
    <xf numFmtId="49" fontId="3" fillId="0" borderId="1" xfId="0" applyNumberFormat="1" applyFont="1" applyFill="1" applyBorder="1"/>
    <xf numFmtId="0" fontId="3" fillId="0" borderId="1" xfId="0" applyFont="1" applyFill="1" applyBorder="1"/>
    <xf numFmtId="164" fontId="3" fillId="0" borderId="1" xfId="0" applyNumberFormat="1" applyFont="1" applyFill="1" applyBorder="1"/>
    <xf numFmtId="0" fontId="8" fillId="0" borderId="0" xfId="0" applyFont="1" applyFill="1" applyBorder="1" applyAlignment="1">
      <alignment horizontal="right"/>
    </xf>
    <xf numFmtId="0" fontId="0" fillId="0" borderId="0" xfId="0" applyFont="1" applyFill="1" applyAlignment="1">
      <alignment horizontal="left"/>
    </xf>
    <xf numFmtId="0" fontId="4" fillId="0" borderId="0" xfId="0" applyFont="1" applyFill="1" applyBorder="1" applyAlignment="1">
      <alignment horizontal="left" wrapText="1"/>
    </xf>
    <xf numFmtId="49" fontId="4" fillId="0" borderId="0" xfId="0" applyNumberFormat="1" applyFont="1" applyFill="1" applyBorder="1" applyAlignment="1">
      <alignment horizontal="left" wrapText="1"/>
    </xf>
    <xf numFmtId="0" fontId="8" fillId="0" borderId="0" xfId="0" applyFont="1" applyFill="1"/>
    <xf numFmtId="0" fontId="10" fillId="0" borderId="0" xfId="0" applyFont="1" applyFill="1"/>
    <xf numFmtId="164" fontId="0" fillId="0" borderId="0" xfId="0" applyNumberFormat="1" applyFont="1" applyFill="1"/>
    <xf numFmtId="0" fontId="7" fillId="0" borderId="1" xfId="0" applyFont="1" applyFill="1" applyBorder="1" applyAlignment="1">
      <alignment horizontal="center" vertical="center"/>
    </xf>
    <xf numFmtId="0" fontId="12" fillId="0" borderId="1" xfId="0" applyFont="1" applyFill="1" applyBorder="1"/>
    <xf numFmtId="0" fontId="0" fillId="0" borderId="0" xfId="0" applyFont="1" applyFill="1" applyAlignment="1">
      <alignment vertical="center"/>
    </xf>
    <xf numFmtId="0" fontId="10" fillId="0" borderId="0" xfId="0" applyFont="1" applyFill="1" applyAlignment="1">
      <alignment horizontal="right"/>
    </xf>
    <xf numFmtId="2" fontId="13" fillId="0" borderId="0" xfId="0" applyNumberFormat="1" applyFont="1" applyFill="1" applyBorder="1" applyAlignment="1">
      <alignment horizontal="left" wrapText="1"/>
    </xf>
    <xf numFmtId="0" fontId="9" fillId="0" borderId="3" xfId="0" applyFont="1" applyFill="1" applyBorder="1" applyAlignment="1">
      <alignment horizontal="left" wrapText="1"/>
    </xf>
    <xf numFmtId="0" fontId="9" fillId="0" borderId="4" xfId="0" applyFont="1" applyFill="1" applyBorder="1" applyAlignment="1">
      <alignment horizontal="left" wrapText="1"/>
    </xf>
    <xf numFmtId="164" fontId="4" fillId="0" borderId="0" xfId="0" applyNumberFormat="1" applyFont="1" applyFill="1" applyBorder="1" applyAlignment="1">
      <alignment horizontal="right" wrapText="1"/>
    </xf>
    <xf numFmtId="16" fontId="4" fillId="0" borderId="0" xfId="0" applyNumberFormat="1" applyFont="1" applyFill="1" applyBorder="1" applyAlignment="1">
      <alignment horizontal="left" vertical="top" wrapText="1"/>
    </xf>
    <xf numFmtId="0" fontId="15" fillId="0" borderId="0" xfId="0" applyFont="1" applyFill="1" applyAlignment="1">
      <alignment vertical="center"/>
    </xf>
    <xf numFmtId="0" fontId="15" fillId="0" borderId="0" xfId="0" applyFont="1" applyFill="1"/>
    <xf numFmtId="0" fontId="11" fillId="0" borderId="1" xfId="0" applyFont="1" applyFill="1" applyBorder="1" applyAlignment="1">
      <alignment wrapText="1"/>
    </xf>
    <xf numFmtId="0" fontId="10" fillId="0" borderId="1" xfId="0" applyFont="1" applyFill="1" applyBorder="1" applyAlignment="1">
      <alignment wrapText="1"/>
    </xf>
    <xf numFmtId="0" fontId="16" fillId="0" borderId="5" xfId="0" applyNumberFormat="1" applyFont="1" applyFill="1" applyBorder="1" applyAlignment="1">
      <alignment vertical="top" wrapText="1"/>
    </xf>
    <xf numFmtId="49" fontId="9" fillId="0" borderId="6"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0" fontId="9" fillId="0" borderId="1" xfId="0" applyFont="1" applyFill="1" applyBorder="1" applyAlignment="1">
      <alignment horizontal="right" vertical="center"/>
    </xf>
    <xf numFmtId="164" fontId="9" fillId="0" borderId="1" xfId="0" applyNumberFormat="1" applyFont="1" applyFill="1" applyBorder="1" applyAlignment="1">
      <alignment horizontal="right" vertical="center"/>
    </xf>
    <xf numFmtId="164" fontId="9" fillId="0" borderId="1" xfId="0" applyNumberFormat="1" applyFont="1" applyFill="1" applyBorder="1"/>
    <xf numFmtId="0" fontId="9" fillId="0" borderId="1" xfId="0" applyFont="1" applyFill="1" applyBorder="1" applyAlignment="1">
      <alignment horizontal="right"/>
    </xf>
    <xf numFmtId="49" fontId="9" fillId="0" borderId="6" xfId="0" applyNumberFormat="1" applyFont="1" applyFill="1" applyBorder="1" applyAlignment="1">
      <alignment horizontal="left"/>
    </xf>
    <xf numFmtId="49" fontId="9" fillId="0" borderId="7" xfId="0" applyNumberFormat="1" applyFont="1" applyFill="1" applyBorder="1" applyAlignment="1">
      <alignment horizontal="left"/>
    </xf>
    <xf numFmtId="164" fontId="9" fillId="0" borderId="1" xfId="0" applyNumberFormat="1" applyFont="1" applyFill="1" applyBorder="1" applyAlignment="1">
      <alignment horizontal="right"/>
    </xf>
    <xf numFmtId="0" fontId="9" fillId="0" borderId="1" xfId="0" applyFont="1" applyFill="1" applyBorder="1"/>
    <xf numFmtId="0" fontId="9" fillId="0" borderId="1" xfId="0" applyFont="1" applyFill="1" applyBorder="1" applyAlignment="1">
      <alignment wrapText="1"/>
    </xf>
    <xf numFmtId="0" fontId="9" fillId="0" borderId="1" xfId="0" applyFont="1" applyFill="1" applyBorder="1" applyAlignment="1">
      <alignment vertical="top" wrapText="1"/>
    </xf>
    <xf numFmtId="165" fontId="0" fillId="0" borderId="0" xfId="0" applyNumberFormat="1" applyFont="1" applyFill="1"/>
    <xf numFmtId="0" fontId="9" fillId="0" borderId="8" xfId="0" applyFont="1" applyFill="1" applyBorder="1" applyAlignment="1">
      <alignment horizontal="center" vertical="center"/>
    </xf>
    <xf numFmtId="49" fontId="9" fillId="0" borderId="0" xfId="0" applyNumberFormat="1" applyFont="1" applyFill="1" applyBorder="1" applyAlignment="1">
      <alignment wrapText="1"/>
    </xf>
    <xf numFmtId="0" fontId="14" fillId="0" borderId="0" xfId="0" applyNumberFormat="1" applyFont="1" applyFill="1" applyAlignment="1">
      <alignment horizontal="left" wrapText="1"/>
    </xf>
    <xf numFmtId="0" fontId="4" fillId="0" borderId="0" xfId="0" applyNumberFormat="1" applyFont="1" applyFill="1" applyAlignment="1">
      <alignment horizontal="left" wrapText="1"/>
    </xf>
    <xf numFmtId="2" fontId="9" fillId="0" borderId="1" xfId="0" applyNumberFormat="1" applyFont="1" applyFill="1" applyBorder="1" applyAlignment="1">
      <alignment horizontal="right"/>
    </xf>
    <xf numFmtId="0" fontId="0" fillId="0" borderId="0" xfId="0" applyFont="1" applyFill="1" applyAlignment="1">
      <alignment horizontal="lef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9" fillId="0" borderId="6" xfId="0" applyFont="1" applyFill="1" applyBorder="1" applyAlignment="1">
      <alignment vertical="center" wrapText="1"/>
    </xf>
    <xf numFmtId="0" fontId="19" fillId="0" borderId="1" xfId="0" applyFont="1" applyFill="1" applyBorder="1" applyAlignment="1">
      <alignment vertical="top" wrapText="1"/>
    </xf>
    <xf numFmtId="0" fontId="19" fillId="0" borderId="6" xfId="0" applyFont="1" applyFill="1" applyBorder="1" applyAlignment="1">
      <alignment wrapText="1"/>
    </xf>
    <xf numFmtId="0" fontId="19" fillId="0" borderId="6" xfId="0" applyFont="1" applyFill="1" applyBorder="1" applyAlignment="1">
      <alignment vertical="top" wrapText="1"/>
    </xf>
    <xf numFmtId="49" fontId="8" fillId="0" borderId="0" xfId="0" applyNumberFormat="1" applyFont="1" applyFill="1" applyBorder="1" applyAlignment="1">
      <alignment horizontal="left" wrapText="1"/>
    </xf>
    <xf numFmtId="49" fontId="8" fillId="0" borderId="0" xfId="0" applyNumberFormat="1" applyFont="1" applyFill="1" applyBorder="1" applyAlignment="1">
      <alignment horizontal="right" wrapText="1"/>
    </xf>
    <xf numFmtId="0" fontId="20" fillId="0" borderId="0" xfId="0" applyFont="1" applyFill="1"/>
    <xf numFmtId="164" fontId="0" fillId="0" borderId="1" xfId="0" applyNumberFormat="1" applyFont="1" applyFill="1" applyBorder="1"/>
    <xf numFmtId="0" fontId="9" fillId="0" borderId="2" xfId="0" applyFont="1" applyFill="1" applyBorder="1" applyAlignment="1">
      <alignment horizontal="left" vertical="center"/>
    </xf>
    <xf numFmtId="0" fontId="9" fillId="0" borderId="0" xfId="0" applyFont="1" applyFill="1"/>
    <xf numFmtId="0" fontId="19" fillId="2" borderId="10" xfId="0" applyFont="1" applyFill="1" applyBorder="1" applyAlignment="1">
      <alignment wrapText="1"/>
    </xf>
    <xf numFmtId="0" fontId="19" fillId="2" borderId="1" xfId="0" applyFont="1" applyFill="1" applyBorder="1" applyAlignment="1">
      <alignment horizontal="justify" vertical="top" wrapText="1"/>
    </xf>
    <xf numFmtId="0" fontId="19" fillId="2" borderId="6" xfId="0" applyFont="1" applyFill="1" applyBorder="1" applyAlignment="1">
      <alignment wrapText="1"/>
    </xf>
    <xf numFmtId="0" fontId="19" fillId="2" borderId="1" xfId="0" applyNumberFormat="1" applyFont="1" applyFill="1" applyBorder="1" applyAlignment="1">
      <alignment horizontal="left" wrapText="1"/>
    </xf>
    <xf numFmtId="0" fontId="1" fillId="0" borderId="3" xfId="0" applyFont="1" applyFill="1" applyBorder="1" applyAlignment="1">
      <alignment horizontal="right" wrapText="1"/>
    </xf>
    <xf numFmtId="49" fontId="0" fillId="0" borderId="0" xfId="0" applyNumberFormat="1" applyFont="1" applyFill="1"/>
    <xf numFmtId="0" fontId="22" fillId="0" borderId="0" xfId="0" applyFont="1" applyFill="1"/>
    <xf numFmtId="49" fontId="9" fillId="0" borderId="1" xfId="0" applyNumberFormat="1" applyFont="1" applyFill="1" applyBorder="1" applyAlignment="1">
      <alignment horizontal="left"/>
    </xf>
    <xf numFmtId="0" fontId="0" fillId="0" borderId="1" xfId="0" applyFont="1" applyFill="1" applyBorder="1"/>
    <xf numFmtId="0" fontId="9" fillId="0" borderId="9" xfId="0" applyFont="1" applyFill="1" applyBorder="1" applyAlignment="1">
      <alignment vertical="center"/>
    </xf>
    <xf numFmtId="164" fontId="11" fillId="0" borderId="1" xfId="0" applyNumberFormat="1" applyFont="1" applyFill="1" applyBorder="1" applyAlignment="1">
      <alignment vertical="center"/>
    </xf>
    <xf numFmtId="164" fontId="11" fillId="0" borderId="2" xfId="0" applyNumberFormat="1" applyFont="1" applyFill="1" applyBorder="1" applyAlignment="1">
      <alignment vertical="center"/>
    </xf>
    <xf numFmtId="164" fontId="11" fillId="0" borderId="9" xfId="0" applyNumberFormat="1" applyFont="1" applyFill="1" applyBorder="1" applyAlignment="1">
      <alignment vertical="center"/>
    </xf>
    <xf numFmtId="164" fontId="0" fillId="0" borderId="1" xfId="0" applyNumberFormat="1" applyFont="1" applyFill="1" applyBorder="1" applyAlignment="1">
      <alignment vertical="center"/>
    </xf>
    <xf numFmtId="0" fontId="9" fillId="0" borderId="1" xfId="0" applyFont="1" applyFill="1" applyBorder="1" applyAlignment="1">
      <alignment horizontal="left" vertical="center" wrapText="1"/>
    </xf>
    <xf numFmtId="164" fontId="12" fillId="0" borderId="1" xfId="0" applyNumberFormat="1" applyFont="1" applyFill="1" applyBorder="1" applyAlignment="1">
      <alignment horizontal="right" vertical="center"/>
    </xf>
    <xf numFmtId="164" fontId="12" fillId="0" borderId="1" xfId="0" applyNumberFormat="1" applyFont="1" applyFill="1" applyBorder="1" applyAlignment="1">
      <alignment vertical="center"/>
    </xf>
    <xf numFmtId="0" fontId="24" fillId="0" borderId="0" xfId="0" applyFont="1" applyAlignment="1">
      <alignment wrapText="1"/>
    </xf>
    <xf numFmtId="0" fontId="23" fillId="0" borderId="0" xfId="0" applyFont="1" applyAlignment="1">
      <alignment horizontal="center" wrapText="1"/>
    </xf>
    <xf numFmtId="0" fontId="24" fillId="0" borderId="0" xfId="0" applyFont="1" applyFill="1" applyAlignment="1">
      <alignment wrapText="1"/>
    </xf>
    <xf numFmtId="0" fontId="23" fillId="0" borderId="0" xfId="0" applyFont="1" applyFill="1" applyAlignment="1">
      <alignment wrapText="1"/>
    </xf>
    <xf numFmtId="0" fontId="23" fillId="0" borderId="0" xfId="0" applyFont="1" applyAlignment="1">
      <alignment wrapText="1"/>
    </xf>
    <xf numFmtId="0" fontId="23" fillId="0" borderId="0" xfId="0" applyNumberFormat="1" applyFont="1" applyFill="1" applyBorder="1" applyAlignment="1">
      <alignment vertical="top" wrapText="1"/>
    </xf>
    <xf numFmtId="0" fontId="24" fillId="3" borderId="0" xfId="0" applyFont="1" applyFill="1" applyAlignment="1">
      <alignment wrapText="1"/>
    </xf>
    <xf numFmtId="0" fontId="23" fillId="3" borderId="0" xfId="0" applyFont="1" applyFill="1" applyAlignment="1">
      <alignment wrapText="1"/>
    </xf>
    <xf numFmtId="164" fontId="24" fillId="3" borderId="0" xfId="0" applyNumberFormat="1" applyFont="1" applyFill="1" applyAlignment="1">
      <alignment wrapText="1"/>
    </xf>
    <xf numFmtId="0" fontId="24" fillId="3" borderId="1" xfId="0" applyFont="1" applyFill="1" applyBorder="1" applyAlignment="1">
      <alignment wrapText="1"/>
    </xf>
    <xf numFmtId="0" fontId="23" fillId="3" borderId="1" xfId="0" applyFont="1" applyFill="1" applyBorder="1" applyAlignment="1">
      <alignment wrapText="1"/>
    </xf>
    <xf numFmtId="0" fontId="24" fillId="0" borderId="0" xfId="0" applyFont="1" applyAlignment="1">
      <alignment horizontal="center" vertical="top" wrapText="1"/>
    </xf>
    <xf numFmtId="0" fontId="24" fillId="0" borderId="0" xfId="0" applyFont="1" applyAlignment="1">
      <alignment horizontal="justify" wrapText="1"/>
    </xf>
    <xf numFmtId="0" fontId="24" fillId="0" borderId="0" xfId="0" applyFont="1" applyFill="1" applyAlignment="1">
      <alignment horizontal="justify" wrapText="1"/>
    </xf>
    <xf numFmtId="166" fontId="24" fillId="3" borderId="1" xfId="0" applyNumberFormat="1" applyFont="1" applyFill="1" applyBorder="1" applyAlignment="1">
      <alignment wrapText="1"/>
    </xf>
    <xf numFmtId="0" fontId="23" fillId="3" borderId="0" xfId="0" applyFont="1" applyFill="1" applyAlignment="1">
      <alignment horizontal="center" wrapText="1"/>
    </xf>
    <xf numFmtId="0" fontId="24" fillId="0" borderId="0" xfId="0" applyNumberFormat="1" applyFont="1" applyFill="1" applyBorder="1" applyAlignment="1">
      <alignment vertical="top" wrapText="1"/>
    </xf>
    <xf numFmtId="0" fontId="1" fillId="0" borderId="1" xfId="0" applyFont="1" applyFill="1" applyBorder="1" applyAlignment="1">
      <alignment horizontal="center"/>
    </xf>
    <xf numFmtId="0" fontId="9" fillId="0" borderId="2" xfId="0" applyFont="1" applyFill="1" applyBorder="1" applyAlignment="1">
      <alignment horizontal="center" vertical="center"/>
    </xf>
    <xf numFmtId="0" fontId="9" fillId="0" borderId="8" xfId="0" applyFont="1" applyFill="1" applyBorder="1" applyAlignment="1">
      <alignment horizontal="center" vertical="center"/>
    </xf>
    <xf numFmtId="49" fontId="9" fillId="0" borderId="6" xfId="0" applyNumberFormat="1" applyFont="1" applyFill="1" applyBorder="1" applyAlignment="1">
      <alignment horizontal="left"/>
    </xf>
    <xf numFmtId="49" fontId="9" fillId="0" borderId="7" xfId="0" applyNumberFormat="1" applyFont="1" applyFill="1" applyBorder="1" applyAlignment="1">
      <alignment horizontal="left"/>
    </xf>
    <xf numFmtId="49" fontId="12" fillId="0" borderId="1" xfId="0" applyNumberFormat="1" applyFont="1" applyFill="1" applyBorder="1" applyAlignment="1">
      <alignment horizontal="left"/>
    </xf>
    <xf numFmtId="0" fontId="1" fillId="0" borderId="0" xfId="0" applyFont="1" applyFill="1" applyAlignment="1">
      <alignment horizontal="left" wrapText="1"/>
    </xf>
    <xf numFmtId="164" fontId="1" fillId="0" borderId="0" xfId="0" applyNumberFormat="1" applyFont="1" applyFill="1" applyAlignment="1">
      <alignment horizontal="right" wrapText="1"/>
    </xf>
    <xf numFmtId="0" fontId="11" fillId="0" borderId="6"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7" xfId="0" applyFont="1" applyFill="1" applyBorder="1" applyAlignment="1">
      <alignment horizontal="left" vertical="top" wrapText="1"/>
    </xf>
    <xf numFmtId="49" fontId="3" fillId="0" borderId="1" xfId="0" applyNumberFormat="1" applyFont="1" applyFill="1" applyBorder="1" applyAlignment="1">
      <alignment horizontal="center"/>
    </xf>
    <xf numFmtId="0" fontId="11" fillId="0" borderId="10"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8" xfId="0" applyFont="1" applyFill="1" applyBorder="1" applyAlignment="1">
      <alignment horizontal="left" vertical="top" wrapText="1"/>
    </xf>
    <xf numFmtId="0" fontId="9" fillId="0" borderId="2"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9" xfId="0" applyFont="1" applyFill="1" applyBorder="1" applyAlignment="1">
      <alignment horizontal="center" vertical="center"/>
    </xf>
    <xf numFmtId="49" fontId="9" fillId="0" borderId="0" xfId="0" applyNumberFormat="1" applyFont="1" applyFill="1" applyBorder="1" applyAlignment="1">
      <alignment horizontal="left" wrapText="1"/>
    </xf>
    <xf numFmtId="0" fontId="10" fillId="0" borderId="6" xfId="0" applyFont="1" applyFill="1" applyBorder="1" applyAlignment="1">
      <alignment horizontal="left"/>
    </xf>
    <xf numFmtId="0" fontId="10" fillId="0" borderId="11" xfId="0" applyFont="1" applyFill="1" applyBorder="1" applyAlignment="1">
      <alignment horizontal="left"/>
    </xf>
    <xf numFmtId="0" fontId="10" fillId="0" borderId="7" xfId="0" applyFont="1" applyFill="1" applyBorder="1" applyAlignment="1">
      <alignment horizontal="left"/>
    </xf>
    <xf numFmtId="164" fontId="11" fillId="0" borderId="2" xfId="0" applyNumberFormat="1" applyFont="1" applyFill="1" applyBorder="1" applyAlignment="1">
      <alignment vertical="center"/>
    </xf>
    <xf numFmtId="164" fontId="11" fillId="0" borderId="8" xfId="0" applyNumberFormat="1" applyFont="1" applyFill="1" applyBorder="1" applyAlignment="1">
      <alignment vertical="center"/>
    </xf>
    <xf numFmtId="164" fontId="11" fillId="0" borderId="9" xfId="0" applyNumberFormat="1" applyFont="1" applyFill="1" applyBorder="1" applyAlignment="1">
      <alignment vertic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9" fillId="0" borderId="1" xfId="0" applyFont="1" applyFill="1" applyBorder="1" applyAlignment="1">
      <alignment horizontal="center" vertical="center"/>
    </xf>
    <xf numFmtId="49" fontId="9" fillId="0" borderId="6" xfId="0" applyNumberFormat="1" applyFont="1" applyFill="1" applyBorder="1" applyAlignment="1">
      <alignment horizontal="center"/>
    </xf>
    <xf numFmtId="49" fontId="9" fillId="0" borderId="7" xfId="0" applyNumberFormat="1" applyFont="1" applyFill="1" applyBorder="1" applyAlignment="1">
      <alignment horizontal="center"/>
    </xf>
    <xf numFmtId="0" fontId="4" fillId="0" borderId="0" xfId="0" applyNumberFormat="1" applyFont="1" applyFill="1" applyAlignment="1">
      <alignment horizontal="left" wrapText="1"/>
    </xf>
    <xf numFmtId="0" fontId="7" fillId="0" borderId="1" xfId="0" applyFont="1" applyFill="1" applyBorder="1" applyAlignment="1">
      <alignment horizontal="center" vertical="center"/>
    </xf>
    <xf numFmtId="0" fontId="17" fillId="0" borderId="0" xfId="0" applyNumberFormat="1" applyFont="1" applyFill="1" applyAlignment="1">
      <alignment horizontal="left" wrapText="1"/>
    </xf>
    <xf numFmtId="0" fontId="6" fillId="0" borderId="0" xfId="0" applyNumberFormat="1" applyFont="1" applyFill="1" applyAlignment="1">
      <alignment horizontal="left" wrapText="1"/>
    </xf>
    <xf numFmtId="0" fontId="14" fillId="0" borderId="0" xfId="0" applyFont="1" applyFill="1" applyAlignment="1">
      <alignment horizontal="left" vertical="center" wrapText="1"/>
    </xf>
    <xf numFmtId="0" fontId="14" fillId="0" borderId="0" xfId="0" applyFont="1" applyFill="1" applyAlignment="1">
      <alignment horizontal="left" wrapText="1"/>
    </xf>
    <xf numFmtId="0" fontId="14" fillId="0" borderId="0" xfId="0" applyNumberFormat="1" applyFont="1" applyFill="1" applyAlignment="1">
      <alignment horizontal="left" wrapText="1"/>
    </xf>
    <xf numFmtId="0" fontId="4" fillId="0" borderId="0" xfId="0" applyFont="1" applyFill="1" applyAlignment="1">
      <alignment horizontal="left" wrapText="1"/>
    </xf>
    <xf numFmtId="49" fontId="4" fillId="0" borderId="0" xfId="0" applyNumberFormat="1" applyFont="1" applyFill="1" applyBorder="1" applyAlignment="1">
      <alignment horizontal="left"/>
    </xf>
    <xf numFmtId="0" fontId="4" fillId="0" borderId="0" xfId="0" applyFont="1" applyFill="1" applyBorder="1" applyAlignment="1">
      <alignment horizontal="left" wrapText="1"/>
    </xf>
    <xf numFmtId="49" fontId="4" fillId="0" borderId="0" xfId="0" applyNumberFormat="1" applyFont="1" applyFill="1" applyBorder="1" applyAlignment="1">
      <alignment horizontal="left" wrapText="1"/>
    </xf>
    <xf numFmtId="49" fontId="9" fillId="0" borderId="6"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16" fontId="6" fillId="0" borderId="0" xfId="0" applyNumberFormat="1" applyFont="1" applyFill="1" applyAlignment="1">
      <alignment horizontal="left" wrapText="1"/>
    </xf>
    <xf numFmtId="0" fontId="4" fillId="0" borderId="0" xfId="0" applyFont="1" applyFill="1" applyAlignment="1">
      <alignment horizontal="left"/>
    </xf>
    <xf numFmtId="0" fontId="14" fillId="0" borderId="0" xfId="0" applyFont="1" applyFill="1" applyBorder="1" applyAlignment="1">
      <alignment horizontal="left" wrapText="1"/>
    </xf>
    <xf numFmtId="0" fontId="5" fillId="0" borderId="0" xfId="0" applyFont="1" applyFill="1" applyAlignment="1">
      <alignment horizontal="center"/>
    </xf>
    <xf numFmtId="0" fontId="5" fillId="0" borderId="0" xfId="0" applyFont="1" applyFill="1" applyAlignment="1">
      <alignment horizontal="center" vertical="top" wrapText="1"/>
    </xf>
    <xf numFmtId="16" fontId="4" fillId="0" borderId="0" xfId="0" applyNumberFormat="1" applyFont="1" applyFill="1" applyBorder="1" applyAlignment="1">
      <alignment horizontal="left" vertical="top" wrapText="1"/>
    </xf>
    <xf numFmtId="16" fontId="4" fillId="0" borderId="0" xfId="0" applyNumberFormat="1" applyFont="1" applyFill="1" applyBorder="1" applyAlignment="1">
      <alignment horizontal="left" wrapText="1"/>
    </xf>
    <xf numFmtId="0" fontId="4" fillId="0" borderId="0" xfId="0" applyFont="1" applyFill="1" applyBorder="1" applyAlignment="1">
      <alignment horizontal="left" vertical="center" wrapText="1"/>
    </xf>
    <xf numFmtId="2" fontId="4" fillId="0" borderId="0" xfId="0" applyNumberFormat="1" applyFont="1" applyFill="1" applyBorder="1" applyAlignment="1">
      <alignment horizontal="left" vertical="top" wrapText="1"/>
    </xf>
    <xf numFmtId="0" fontId="23" fillId="3" borderId="0" xfId="0" applyFont="1" applyFill="1" applyAlignment="1">
      <alignment horizontal="center" wrapText="1"/>
    </xf>
  </cellXfs>
  <cellStyles count="2">
    <cellStyle name="Обычный" xfId="0" builtinId="0"/>
    <cellStyle name="Процент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N231"/>
  <sheetViews>
    <sheetView topLeftCell="A22" zoomScale="90" zoomScaleNormal="90" zoomScaleSheetLayoutView="75" workbookViewId="0">
      <selection activeCell="I34" sqref="I34"/>
    </sheetView>
  </sheetViews>
  <sheetFormatPr defaultColWidth="9.140625" defaultRowHeight="12.75" x14ac:dyDescent="0.2"/>
  <cols>
    <col min="1" max="1" width="35.85546875" style="5" customWidth="1"/>
    <col min="2" max="2" width="12.28515625" style="5" customWidth="1"/>
    <col min="3" max="3" width="14.5703125" style="5" customWidth="1"/>
    <col min="4" max="4" width="12.7109375" style="5" customWidth="1"/>
    <col min="5" max="5" width="16.42578125" style="5" customWidth="1"/>
    <col min="6" max="6" width="23" style="5" customWidth="1"/>
    <col min="7" max="8" width="9.5703125" style="5" customWidth="1"/>
    <col min="9" max="9" width="9.140625" style="5" customWidth="1"/>
    <col min="10" max="10" width="9.5703125" style="5" customWidth="1"/>
    <col min="11" max="12" width="9.140625" style="5" customWidth="1"/>
    <col min="13" max="13" width="13.140625" style="5" customWidth="1"/>
    <col min="14" max="14" width="9.140625" style="5" customWidth="1"/>
    <col min="15" max="16384" width="9.140625" style="5"/>
  </cols>
  <sheetData>
    <row r="1" spans="1:8" ht="19.5" customHeight="1" x14ac:dyDescent="0.25">
      <c r="A1" s="149" t="s">
        <v>0</v>
      </c>
      <c r="B1" s="149"/>
      <c r="C1" s="149"/>
      <c r="D1" s="149"/>
      <c r="E1" s="149"/>
      <c r="F1" s="149"/>
    </row>
    <row r="2" spans="1:8" ht="66.75" customHeight="1" x14ac:dyDescent="0.2">
      <c r="A2" s="150" t="s">
        <v>79</v>
      </c>
      <c r="B2" s="150"/>
      <c r="C2" s="150"/>
      <c r="D2" s="150"/>
      <c r="E2" s="150"/>
      <c r="F2" s="150"/>
    </row>
    <row r="3" spans="1:8" ht="15.75" customHeight="1" x14ac:dyDescent="0.3">
      <c r="A3" s="142" t="s">
        <v>90</v>
      </c>
      <c r="B3" s="142"/>
      <c r="C3" s="142"/>
      <c r="D3" s="142"/>
      <c r="E3" s="142"/>
      <c r="F3" s="142"/>
      <c r="G3" s="6"/>
      <c r="H3" s="6"/>
    </row>
    <row r="4" spans="1:8" ht="65.25" customHeight="1" x14ac:dyDescent="0.3">
      <c r="A4" s="151" t="s">
        <v>222</v>
      </c>
      <c r="B4" s="151"/>
      <c r="C4" s="151"/>
      <c r="D4" s="151"/>
      <c r="E4" s="151"/>
      <c r="F4" s="151"/>
      <c r="G4" s="6"/>
      <c r="H4" s="6"/>
    </row>
    <row r="5" spans="1:8" ht="18.75" customHeight="1" x14ac:dyDescent="0.3">
      <c r="A5" s="152" t="s">
        <v>233</v>
      </c>
      <c r="B5" s="152"/>
      <c r="C5" s="152"/>
      <c r="D5" s="152"/>
      <c r="E5" s="152"/>
      <c r="F5" s="152"/>
      <c r="G5" s="6"/>
      <c r="H5" s="6"/>
    </row>
    <row r="6" spans="1:8" ht="18.75" customHeight="1" x14ac:dyDescent="0.3">
      <c r="A6" s="152" t="s">
        <v>234</v>
      </c>
      <c r="B6" s="152"/>
      <c r="C6" s="152"/>
      <c r="D6" s="152"/>
      <c r="E6" s="152"/>
      <c r="F6" s="152"/>
      <c r="G6" s="6"/>
      <c r="H6" s="6"/>
    </row>
    <row r="7" spans="1:8" ht="17.25" customHeight="1" x14ac:dyDescent="0.3">
      <c r="A7" s="152" t="s">
        <v>235</v>
      </c>
      <c r="B7" s="152"/>
      <c r="C7" s="152"/>
      <c r="D7" s="152"/>
      <c r="E7" s="152"/>
      <c r="F7" s="152"/>
      <c r="G7" s="6"/>
      <c r="H7" s="6"/>
    </row>
    <row r="8" spans="1:8" ht="15.75" customHeight="1" x14ac:dyDescent="0.3">
      <c r="A8" s="142" t="s">
        <v>236</v>
      </c>
      <c r="B8" s="142"/>
      <c r="C8" s="142"/>
      <c r="D8" s="142"/>
      <c r="E8" s="142"/>
      <c r="F8" s="142"/>
      <c r="G8" s="6"/>
      <c r="H8" s="6"/>
    </row>
    <row r="9" spans="1:8" ht="35.25" customHeight="1" x14ac:dyDescent="0.3">
      <c r="A9" s="153" t="s">
        <v>91</v>
      </c>
      <c r="B9" s="153"/>
      <c r="C9" s="153"/>
      <c r="D9" s="153"/>
      <c r="E9" s="153"/>
      <c r="F9" s="153"/>
      <c r="G9" s="6"/>
      <c r="H9" s="6"/>
    </row>
    <row r="10" spans="1:8" ht="33.75" customHeight="1" x14ac:dyDescent="0.3">
      <c r="A10" s="50" t="s">
        <v>15</v>
      </c>
      <c r="B10" s="51" t="s">
        <v>46</v>
      </c>
      <c r="C10" s="51" t="s">
        <v>205</v>
      </c>
      <c r="D10" s="51" t="s">
        <v>16</v>
      </c>
      <c r="E10" s="51" t="s">
        <v>17</v>
      </c>
      <c r="F10" s="51" t="s">
        <v>18</v>
      </c>
      <c r="G10" s="6"/>
      <c r="H10" s="6"/>
    </row>
    <row r="11" spans="1:8" ht="36" customHeight="1" x14ac:dyDescent="0.3">
      <c r="A11" s="52" t="s">
        <v>76</v>
      </c>
      <c r="B11" s="28">
        <v>490</v>
      </c>
      <c r="C11" s="28">
        <v>529.79999999999995</v>
      </c>
      <c r="D11" s="28">
        <v>530</v>
      </c>
      <c r="E11" s="28">
        <f t="shared" ref="E11:E24" si="0">D11-B11</f>
        <v>40</v>
      </c>
      <c r="F11" s="29" t="s">
        <v>206</v>
      </c>
      <c r="G11" s="6"/>
      <c r="H11" s="6"/>
    </row>
    <row r="12" spans="1:8" ht="60" customHeight="1" x14ac:dyDescent="0.3">
      <c r="A12" s="53" t="s">
        <v>48</v>
      </c>
      <c r="B12" s="28">
        <v>273</v>
      </c>
      <c r="C12" s="28">
        <v>535.5</v>
      </c>
      <c r="D12" s="28">
        <v>573</v>
      </c>
      <c r="E12" s="28">
        <f t="shared" si="0"/>
        <v>300</v>
      </c>
      <c r="F12" s="29" t="s">
        <v>207</v>
      </c>
      <c r="G12" s="6"/>
      <c r="H12" s="6"/>
    </row>
    <row r="13" spans="1:8" ht="46.5" customHeight="1" x14ac:dyDescent="0.3">
      <c r="A13" s="53" t="s">
        <v>47</v>
      </c>
      <c r="B13" s="28">
        <v>40</v>
      </c>
      <c r="C13" s="28">
        <v>70.599999999999994</v>
      </c>
      <c r="D13" s="28">
        <v>120</v>
      </c>
      <c r="E13" s="28">
        <f t="shared" si="0"/>
        <v>80</v>
      </c>
      <c r="F13" s="29" t="s">
        <v>208</v>
      </c>
      <c r="G13" s="6"/>
      <c r="H13" s="6"/>
    </row>
    <row r="14" spans="1:8" ht="90" customHeight="1" x14ac:dyDescent="0.3">
      <c r="A14" s="62" t="s">
        <v>209</v>
      </c>
      <c r="B14" s="28">
        <v>439</v>
      </c>
      <c r="C14" s="28">
        <v>25</v>
      </c>
      <c r="D14" s="28">
        <v>138</v>
      </c>
      <c r="E14" s="28">
        <f t="shared" si="0"/>
        <v>-301</v>
      </c>
      <c r="F14" s="29" t="s">
        <v>223</v>
      </c>
      <c r="G14" s="6"/>
      <c r="H14" s="6"/>
    </row>
    <row r="15" spans="1:8" ht="48" customHeight="1" x14ac:dyDescent="0.3">
      <c r="A15" s="54" t="s">
        <v>19</v>
      </c>
      <c r="B15" s="28">
        <v>298</v>
      </c>
      <c r="C15" s="28">
        <v>329.8</v>
      </c>
      <c r="D15" s="28">
        <v>398</v>
      </c>
      <c r="E15" s="28">
        <f t="shared" si="0"/>
        <v>100</v>
      </c>
      <c r="F15" s="29" t="s">
        <v>210</v>
      </c>
      <c r="G15" s="6"/>
      <c r="H15" s="6"/>
    </row>
    <row r="16" spans="1:8" ht="44.25" customHeight="1" x14ac:dyDescent="0.3">
      <c r="A16" s="54" t="s">
        <v>77</v>
      </c>
      <c r="B16" s="28">
        <v>7</v>
      </c>
      <c r="C16" s="28">
        <v>17.600000000000001</v>
      </c>
      <c r="D16" s="28">
        <v>22</v>
      </c>
      <c r="E16" s="28">
        <f t="shared" si="0"/>
        <v>15</v>
      </c>
      <c r="F16" s="29" t="s">
        <v>211</v>
      </c>
      <c r="G16" s="6"/>
      <c r="H16" s="6"/>
    </row>
    <row r="17" spans="1:8" ht="40.5" customHeight="1" x14ac:dyDescent="0.3">
      <c r="A17" s="54" t="s">
        <v>23</v>
      </c>
      <c r="B17" s="28">
        <v>1062</v>
      </c>
      <c r="C17" s="28">
        <v>1432.6</v>
      </c>
      <c r="D17" s="28">
        <v>1512</v>
      </c>
      <c r="E17" s="28">
        <f t="shared" si="0"/>
        <v>450</v>
      </c>
      <c r="F17" s="29" t="s">
        <v>212</v>
      </c>
      <c r="G17" s="6"/>
      <c r="H17" s="6"/>
    </row>
    <row r="18" spans="1:8" ht="75.75" customHeight="1" x14ac:dyDescent="0.3">
      <c r="A18" s="55" t="s">
        <v>78</v>
      </c>
      <c r="B18" s="28">
        <v>9714</v>
      </c>
      <c r="C18" s="28">
        <v>10459.200000000001</v>
      </c>
      <c r="D18" s="28">
        <v>11214</v>
      </c>
      <c r="E18" s="28">
        <f t="shared" si="0"/>
        <v>1500</v>
      </c>
      <c r="F18" s="29" t="s">
        <v>213</v>
      </c>
      <c r="G18" s="6"/>
      <c r="H18" s="6"/>
    </row>
    <row r="19" spans="1:8" ht="160.5" customHeight="1" x14ac:dyDescent="0.3">
      <c r="A19" s="63" t="s">
        <v>237</v>
      </c>
      <c r="B19" s="28">
        <v>160</v>
      </c>
      <c r="C19" s="28">
        <v>87.1</v>
      </c>
      <c r="D19" s="28">
        <v>158</v>
      </c>
      <c r="E19" s="28">
        <f t="shared" si="0"/>
        <v>-2</v>
      </c>
      <c r="F19" s="29" t="s">
        <v>214</v>
      </c>
      <c r="G19" s="6"/>
      <c r="H19" s="6"/>
    </row>
    <row r="20" spans="1:8" ht="78.75" customHeight="1" x14ac:dyDescent="0.3">
      <c r="A20" s="64" t="s">
        <v>215</v>
      </c>
      <c r="B20" s="28">
        <v>10</v>
      </c>
      <c r="C20" s="28">
        <v>11.5</v>
      </c>
      <c r="D20" s="28">
        <v>12</v>
      </c>
      <c r="E20" s="28">
        <f t="shared" si="0"/>
        <v>2</v>
      </c>
      <c r="F20" s="29" t="s">
        <v>216</v>
      </c>
      <c r="G20" s="6"/>
      <c r="H20" s="6"/>
    </row>
    <row r="21" spans="1:8" ht="90.75" customHeight="1" x14ac:dyDescent="0.3">
      <c r="A21" s="64" t="s">
        <v>49</v>
      </c>
      <c r="B21" s="28">
        <v>209</v>
      </c>
      <c r="C21" s="28">
        <v>225</v>
      </c>
      <c r="D21" s="28">
        <v>239</v>
      </c>
      <c r="E21" s="28">
        <f t="shared" si="0"/>
        <v>30</v>
      </c>
      <c r="F21" s="29" t="s">
        <v>217</v>
      </c>
      <c r="G21" s="6"/>
      <c r="H21" s="6"/>
    </row>
    <row r="22" spans="1:8" ht="76.5" customHeight="1" x14ac:dyDescent="0.3">
      <c r="A22" s="64" t="s">
        <v>219</v>
      </c>
      <c r="B22" s="28">
        <v>30</v>
      </c>
      <c r="C22" s="28">
        <v>35</v>
      </c>
      <c r="D22" s="28">
        <v>40</v>
      </c>
      <c r="E22" s="28">
        <f>D22-B22</f>
        <v>10</v>
      </c>
      <c r="F22" s="29" t="s">
        <v>220</v>
      </c>
      <c r="G22" s="6"/>
      <c r="H22" s="6"/>
    </row>
    <row r="23" spans="1:8" ht="105.75" customHeight="1" x14ac:dyDescent="0.3">
      <c r="A23" s="65" t="s">
        <v>24</v>
      </c>
      <c r="B23" s="28">
        <v>41</v>
      </c>
      <c r="C23" s="28">
        <v>82.8</v>
      </c>
      <c r="D23" s="28">
        <v>81</v>
      </c>
      <c r="E23" s="28">
        <f t="shared" si="0"/>
        <v>40</v>
      </c>
      <c r="F23" s="29" t="s">
        <v>218</v>
      </c>
      <c r="G23" s="6"/>
      <c r="H23" s="6"/>
    </row>
    <row r="24" spans="1:8" ht="63" customHeight="1" thickBot="1" x14ac:dyDescent="0.35">
      <c r="A24" s="54" t="s">
        <v>33</v>
      </c>
      <c r="B24" s="28">
        <v>4822</v>
      </c>
      <c r="C24" s="28">
        <v>1761.9</v>
      </c>
      <c r="D24" s="28">
        <v>4058</v>
      </c>
      <c r="E24" s="28">
        <f t="shared" si="0"/>
        <v>-764</v>
      </c>
      <c r="F24" s="29" t="s">
        <v>221</v>
      </c>
      <c r="G24" s="6"/>
      <c r="H24" s="6"/>
    </row>
    <row r="25" spans="1:8" ht="18" customHeight="1" thickBot="1" x14ac:dyDescent="0.35">
      <c r="A25" s="30" t="s">
        <v>6</v>
      </c>
      <c r="B25" s="22"/>
      <c r="C25" s="22"/>
      <c r="D25" s="22"/>
      <c r="E25" s="66">
        <f>SUM(E11:E24)</f>
        <v>1500</v>
      </c>
      <c r="F25" s="23"/>
      <c r="G25" s="6"/>
      <c r="H25" s="6"/>
    </row>
    <row r="26" spans="1:8" ht="15.75" customHeight="1" x14ac:dyDescent="0.3">
      <c r="A26" s="25"/>
      <c r="B26" s="25"/>
      <c r="C26" s="25"/>
      <c r="D26" s="25"/>
      <c r="E26" s="25"/>
      <c r="F26" s="25"/>
      <c r="G26" s="6"/>
      <c r="H26" s="6"/>
    </row>
    <row r="27" spans="1:8" ht="54" customHeight="1" x14ac:dyDescent="0.3">
      <c r="A27" s="154" t="s">
        <v>242</v>
      </c>
      <c r="B27" s="154"/>
      <c r="C27" s="154"/>
      <c r="D27" s="154"/>
      <c r="E27" s="154"/>
      <c r="F27" s="154"/>
      <c r="G27" s="6"/>
      <c r="H27" s="6"/>
    </row>
    <row r="28" spans="1:8" ht="28.5" customHeight="1" x14ac:dyDescent="0.3">
      <c r="A28" s="146" t="s">
        <v>243</v>
      </c>
      <c r="B28" s="146"/>
      <c r="C28" s="146"/>
      <c r="D28" s="146"/>
      <c r="E28" s="146"/>
      <c r="F28" s="146"/>
      <c r="G28" s="6"/>
      <c r="H28" s="6"/>
    </row>
    <row r="29" spans="1:8" ht="19.5" customHeight="1" x14ac:dyDescent="0.3">
      <c r="A29" s="146"/>
      <c r="B29" s="146"/>
      <c r="C29" s="146"/>
      <c r="D29" s="146"/>
      <c r="E29" s="146"/>
      <c r="F29" s="146"/>
      <c r="G29" s="6"/>
      <c r="H29" s="6"/>
    </row>
    <row r="30" spans="1:8" ht="20.25" customHeight="1" x14ac:dyDescent="0.25">
      <c r="A30" s="147" t="s">
        <v>238</v>
      </c>
      <c r="B30" s="147"/>
      <c r="C30" s="147"/>
      <c r="D30" s="147"/>
      <c r="E30" s="147"/>
      <c r="F30" s="147"/>
    </row>
    <row r="31" spans="1:8" ht="52.5" customHeight="1" x14ac:dyDescent="0.25">
      <c r="A31" s="142" t="s">
        <v>239</v>
      </c>
      <c r="B31" s="142"/>
      <c r="C31" s="142"/>
      <c r="D31" s="142"/>
      <c r="E31" s="142"/>
      <c r="F31" s="142"/>
    </row>
    <row r="32" spans="1:8" ht="21.75" customHeight="1" x14ac:dyDescent="0.25">
      <c r="A32" s="148" t="s">
        <v>31</v>
      </c>
      <c r="B32" s="148"/>
      <c r="C32" s="148"/>
      <c r="D32" s="148"/>
      <c r="E32" s="148"/>
      <c r="F32" s="148"/>
    </row>
    <row r="33" spans="1:6" ht="102.75" customHeight="1" x14ac:dyDescent="0.25">
      <c r="A33" s="142" t="s">
        <v>197</v>
      </c>
      <c r="B33" s="142"/>
      <c r="C33" s="142"/>
      <c r="D33" s="142"/>
      <c r="E33" s="142"/>
      <c r="F33" s="142"/>
    </row>
    <row r="34" spans="1:6" ht="17.25" customHeight="1" x14ac:dyDescent="0.25">
      <c r="A34" s="142" t="s">
        <v>38</v>
      </c>
      <c r="B34" s="142"/>
      <c r="C34" s="142"/>
      <c r="D34" s="142"/>
      <c r="E34" s="142"/>
      <c r="F34" s="142"/>
    </row>
    <row r="35" spans="1:6" ht="35.25" customHeight="1" x14ac:dyDescent="0.25">
      <c r="A35" s="142" t="s">
        <v>108</v>
      </c>
      <c r="B35" s="142"/>
      <c r="C35" s="142"/>
      <c r="D35" s="142"/>
      <c r="E35" s="142"/>
      <c r="F35" s="142"/>
    </row>
    <row r="36" spans="1:6" ht="35.25" customHeight="1" x14ac:dyDescent="0.25">
      <c r="A36" s="142" t="s">
        <v>196</v>
      </c>
      <c r="B36" s="142"/>
      <c r="C36" s="142"/>
      <c r="D36" s="142"/>
      <c r="E36" s="142"/>
      <c r="F36" s="142"/>
    </row>
    <row r="37" spans="1:6" ht="21.75" customHeight="1" x14ac:dyDescent="0.25">
      <c r="A37" s="142" t="s">
        <v>72</v>
      </c>
      <c r="B37" s="142"/>
      <c r="C37" s="142"/>
      <c r="D37" s="142"/>
      <c r="E37" s="142"/>
      <c r="F37" s="142"/>
    </row>
    <row r="38" spans="1:6" ht="84" customHeight="1" x14ac:dyDescent="0.25">
      <c r="A38" s="142" t="s">
        <v>195</v>
      </c>
      <c r="B38" s="142"/>
      <c r="C38" s="142"/>
      <c r="D38" s="142"/>
      <c r="E38" s="142"/>
      <c r="F38" s="142"/>
    </row>
    <row r="39" spans="1:6" s="67" customFormat="1" ht="65.25" customHeight="1" x14ac:dyDescent="0.25">
      <c r="A39" s="143" t="s">
        <v>113</v>
      </c>
      <c r="B39" s="143"/>
      <c r="C39" s="143"/>
      <c r="D39" s="143"/>
      <c r="E39" s="143"/>
      <c r="F39" s="143"/>
    </row>
    <row r="40" spans="1:6" ht="19.5" customHeight="1" x14ac:dyDescent="0.25">
      <c r="A40" s="142" t="s">
        <v>37</v>
      </c>
      <c r="B40" s="142"/>
      <c r="C40" s="142"/>
      <c r="D40" s="142"/>
      <c r="E40" s="142"/>
      <c r="F40" s="142"/>
    </row>
    <row r="41" spans="1:6" ht="17.25" customHeight="1" x14ac:dyDescent="0.25">
      <c r="A41" s="142" t="s">
        <v>70</v>
      </c>
      <c r="B41" s="142"/>
      <c r="C41" s="142"/>
      <c r="D41" s="142"/>
      <c r="E41" s="142"/>
      <c r="F41" s="142"/>
    </row>
    <row r="42" spans="1:6" ht="87" customHeight="1" x14ac:dyDescent="0.25">
      <c r="A42" s="142" t="s">
        <v>226</v>
      </c>
      <c r="B42" s="142"/>
      <c r="C42" s="142"/>
      <c r="D42" s="142"/>
      <c r="E42" s="142"/>
      <c r="F42" s="142"/>
    </row>
    <row r="43" spans="1:6" ht="19.5" customHeight="1" x14ac:dyDescent="0.25">
      <c r="A43" s="142" t="s">
        <v>72</v>
      </c>
      <c r="B43" s="142"/>
      <c r="C43" s="142"/>
      <c r="D43" s="142"/>
      <c r="E43" s="142"/>
      <c r="F43" s="142"/>
    </row>
    <row r="44" spans="1:6" ht="68.25" customHeight="1" x14ac:dyDescent="0.25">
      <c r="A44" s="142" t="s">
        <v>128</v>
      </c>
      <c r="B44" s="142"/>
      <c r="C44" s="142"/>
      <c r="D44" s="142"/>
      <c r="E44" s="142"/>
      <c r="F44" s="142"/>
    </row>
    <row r="45" spans="1:6" ht="12.75" customHeight="1" x14ac:dyDescent="0.25">
      <c r="A45" s="12"/>
      <c r="B45" s="12"/>
      <c r="C45" s="12"/>
      <c r="D45" s="12"/>
      <c r="E45" s="12"/>
      <c r="F45" s="10" t="s">
        <v>7</v>
      </c>
    </row>
    <row r="46" spans="1:6" s="19" customFormat="1" ht="24" customHeight="1" x14ac:dyDescent="0.2">
      <c r="A46" s="17" t="s">
        <v>1</v>
      </c>
      <c r="B46" s="134" t="s">
        <v>2</v>
      </c>
      <c r="C46" s="134"/>
      <c r="D46" s="17" t="s">
        <v>3</v>
      </c>
      <c r="E46" s="17" t="s">
        <v>4</v>
      </c>
      <c r="F46" s="17" t="s">
        <v>5</v>
      </c>
    </row>
    <row r="47" spans="1:6" s="26" customFormat="1" ht="15" customHeight="1" x14ac:dyDescent="0.25">
      <c r="A47" s="97" t="s">
        <v>30</v>
      </c>
      <c r="B47" s="144" t="s">
        <v>117</v>
      </c>
      <c r="C47" s="145"/>
      <c r="D47" s="33">
        <v>0</v>
      </c>
      <c r="E47" s="34">
        <v>720</v>
      </c>
      <c r="F47" s="35">
        <f t="shared" ref="F47:F60" si="1">SUM(D47:E47)</f>
        <v>720</v>
      </c>
    </row>
    <row r="48" spans="1:6" s="26" customFormat="1" ht="15" customHeight="1" x14ac:dyDescent="0.25">
      <c r="A48" s="120"/>
      <c r="B48" s="144" t="s">
        <v>95</v>
      </c>
      <c r="C48" s="145"/>
      <c r="D48" s="33">
        <v>91.1</v>
      </c>
      <c r="E48" s="34">
        <v>11.1</v>
      </c>
      <c r="F48" s="35">
        <f t="shared" si="1"/>
        <v>102.19999999999999</v>
      </c>
    </row>
    <row r="49" spans="1:8" s="26" customFormat="1" ht="15" customHeight="1" x14ac:dyDescent="0.25">
      <c r="A49" s="97" t="s">
        <v>8</v>
      </c>
      <c r="B49" s="144" t="s">
        <v>118</v>
      </c>
      <c r="C49" s="145"/>
      <c r="D49" s="33">
        <v>0</v>
      </c>
      <c r="E49" s="34">
        <v>815.7</v>
      </c>
      <c r="F49" s="35">
        <f t="shared" si="1"/>
        <v>815.7</v>
      </c>
    </row>
    <row r="50" spans="1:8" s="26" customFormat="1" ht="15" customHeight="1" x14ac:dyDescent="0.25">
      <c r="A50" s="98"/>
      <c r="B50" s="31" t="s">
        <v>69</v>
      </c>
      <c r="C50" s="32"/>
      <c r="D50" s="36">
        <v>873.6</v>
      </c>
      <c r="E50" s="34">
        <v>-816</v>
      </c>
      <c r="F50" s="35">
        <f t="shared" si="1"/>
        <v>57.600000000000023</v>
      </c>
    </row>
    <row r="51" spans="1:8" s="27" customFormat="1" ht="17.25" customHeight="1" x14ac:dyDescent="0.25">
      <c r="A51" s="98"/>
      <c r="B51" s="37" t="s">
        <v>103</v>
      </c>
      <c r="C51" s="38"/>
      <c r="D51" s="36">
        <v>5500</v>
      </c>
      <c r="E51" s="39">
        <v>407</v>
      </c>
      <c r="F51" s="35">
        <f>SUM(D51:E51)</f>
        <v>5907</v>
      </c>
    </row>
    <row r="52" spans="1:8" s="27" customFormat="1" ht="17.25" customHeight="1" x14ac:dyDescent="0.25">
      <c r="A52" s="97" t="s">
        <v>25</v>
      </c>
      <c r="B52" s="37" t="s">
        <v>107</v>
      </c>
      <c r="C52" s="38"/>
      <c r="D52" s="36">
        <v>161.60000000000002</v>
      </c>
      <c r="E52" s="39">
        <v>33.799999999999997</v>
      </c>
      <c r="F52" s="35">
        <f t="shared" si="1"/>
        <v>195.40000000000003</v>
      </c>
    </row>
    <row r="53" spans="1:8" s="27" customFormat="1" ht="17.25" customHeight="1" x14ac:dyDescent="0.25">
      <c r="A53" s="98"/>
      <c r="B53" s="37" t="s">
        <v>96</v>
      </c>
      <c r="C53" s="38"/>
      <c r="D53" s="39">
        <v>36.064360000000001</v>
      </c>
      <c r="E53" s="48">
        <f>0.15382+2.71139</f>
        <v>2.8652100000000003</v>
      </c>
      <c r="F53" s="35">
        <f t="shared" si="1"/>
        <v>38.929569999999998</v>
      </c>
    </row>
    <row r="54" spans="1:8" s="27" customFormat="1" ht="17.25" customHeight="1" x14ac:dyDescent="0.25">
      <c r="A54" s="98"/>
      <c r="B54" s="37" t="s">
        <v>51</v>
      </c>
      <c r="C54" s="38"/>
      <c r="D54" s="39">
        <v>7295.7725899999996</v>
      </c>
      <c r="E54" s="48">
        <f>30.76347+542.27756</f>
        <v>573.04102999999998</v>
      </c>
      <c r="F54" s="35">
        <f t="shared" si="1"/>
        <v>7868.8136199999999</v>
      </c>
    </row>
    <row r="55" spans="1:8" s="27" customFormat="1" ht="17.25" customHeight="1" x14ac:dyDescent="0.25">
      <c r="A55" s="98"/>
      <c r="B55" s="37" t="s">
        <v>102</v>
      </c>
      <c r="C55" s="38"/>
      <c r="D55" s="36">
        <v>11466</v>
      </c>
      <c r="E55" s="39">
        <v>372</v>
      </c>
      <c r="F55" s="35">
        <f t="shared" si="1"/>
        <v>11838</v>
      </c>
    </row>
    <row r="56" spans="1:8" s="27" customFormat="1" ht="17.25" customHeight="1" x14ac:dyDescent="0.25">
      <c r="A56" s="98"/>
      <c r="B56" s="37" t="s">
        <v>127</v>
      </c>
      <c r="C56" s="38"/>
      <c r="D56" s="36">
        <v>4629</v>
      </c>
      <c r="E56" s="39">
        <v>-1200</v>
      </c>
      <c r="F56" s="35">
        <f>SUM(D56:E56)</f>
        <v>3429</v>
      </c>
    </row>
    <row r="57" spans="1:8" s="27" customFormat="1" ht="17.25" customHeight="1" x14ac:dyDescent="0.25">
      <c r="A57" s="98"/>
      <c r="B57" s="37" t="s">
        <v>104</v>
      </c>
      <c r="C57" s="38"/>
      <c r="D57" s="36">
        <v>102613.5</v>
      </c>
      <c r="E57" s="39">
        <v>-7428</v>
      </c>
      <c r="F57" s="35">
        <f>SUM(D57:E57)</f>
        <v>95185.5</v>
      </c>
    </row>
    <row r="58" spans="1:8" s="27" customFormat="1" ht="17.25" customHeight="1" x14ac:dyDescent="0.25">
      <c r="A58" s="98"/>
      <c r="B58" s="37" t="s">
        <v>105</v>
      </c>
      <c r="C58" s="38"/>
      <c r="D58" s="36">
        <v>1459</v>
      </c>
      <c r="E58" s="39">
        <v>-100</v>
      </c>
      <c r="F58" s="35">
        <f>SUM(D58:E58)</f>
        <v>1359</v>
      </c>
    </row>
    <row r="59" spans="1:8" s="27" customFormat="1" ht="17.25" customHeight="1" x14ac:dyDescent="0.25">
      <c r="A59" s="98"/>
      <c r="B59" s="37" t="s">
        <v>106</v>
      </c>
      <c r="C59" s="38"/>
      <c r="D59" s="36">
        <v>52009</v>
      </c>
      <c r="E59" s="39">
        <v>300</v>
      </c>
      <c r="F59" s="35">
        <f>SUM(D59:E59)</f>
        <v>52309</v>
      </c>
    </row>
    <row r="60" spans="1:8" s="27" customFormat="1" ht="17.25" customHeight="1" x14ac:dyDescent="0.25">
      <c r="A60" s="120"/>
      <c r="B60" s="37" t="s">
        <v>114</v>
      </c>
      <c r="C60" s="38"/>
      <c r="D60" s="36">
        <v>1095</v>
      </c>
      <c r="E60" s="39">
        <v>100</v>
      </c>
      <c r="F60" s="35">
        <f t="shared" si="1"/>
        <v>1195</v>
      </c>
    </row>
    <row r="61" spans="1:8" ht="15" customHeight="1" x14ac:dyDescent="0.25">
      <c r="A61" s="7" t="s">
        <v>6</v>
      </c>
      <c r="B61" s="107"/>
      <c r="C61" s="107"/>
      <c r="D61" s="8"/>
      <c r="E61" s="9">
        <f>SUM(E47:E60)</f>
        <v>-6208.4937599999994</v>
      </c>
      <c r="F61" s="8"/>
      <c r="G61" s="5">
        <f>30.91729+779-7428-100+300-816+33.8+11.1+100+720+815.7-1200+544.98895</f>
        <v>-6208.4937599999994</v>
      </c>
      <c r="H61" s="16">
        <f>G61-E61</f>
        <v>0</v>
      </c>
    </row>
    <row r="62" spans="1:8" ht="14.25" customHeight="1" x14ac:dyDescent="0.25">
      <c r="A62" s="2"/>
      <c r="B62" s="3"/>
      <c r="C62" s="3"/>
      <c r="D62" s="4"/>
      <c r="E62" s="1"/>
      <c r="F62" s="4"/>
    </row>
    <row r="63" spans="1:8" ht="22.5" customHeight="1" x14ac:dyDescent="0.25">
      <c r="A63" s="141" t="s">
        <v>29</v>
      </c>
      <c r="B63" s="141"/>
      <c r="C63" s="141"/>
      <c r="D63" s="141"/>
      <c r="E63" s="141"/>
      <c r="F63" s="141"/>
    </row>
    <row r="64" spans="1:8" ht="106.5" customHeight="1" x14ac:dyDescent="0.25">
      <c r="A64" s="139" t="s">
        <v>240</v>
      </c>
      <c r="B64" s="139"/>
      <c r="C64" s="139"/>
      <c r="D64" s="139"/>
      <c r="E64" s="139"/>
      <c r="F64" s="139"/>
    </row>
    <row r="65" spans="1:6" ht="65.25" customHeight="1" x14ac:dyDescent="0.25">
      <c r="A65" s="133" t="s">
        <v>198</v>
      </c>
      <c r="B65" s="139"/>
      <c r="C65" s="139"/>
      <c r="D65" s="139"/>
      <c r="E65" s="139"/>
      <c r="F65" s="139"/>
    </row>
    <row r="66" spans="1:6" ht="36.75" customHeight="1" x14ac:dyDescent="0.25">
      <c r="A66" s="133" t="s">
        <v>121</v>
      </c>
      <c r="B66" s="139"/>
      <c r="C66" s="139"/>
      <c r="D66" s="139"/>
      <c r="E66" s="139"/>
      <c r="F66" s="139"/>
    </row>
    <row r="67" spans="1:6" ht="68.25" customHeight="1" x14ac:dyDescent="0.25">
      <c r="A67" s="133" t="s">
        <v>171</v>
      </c>
      <c r="B67" s="133"/>
      <c r="C67" s="133"/>
      <c r="D67" s="133"/>
      <c r="E67" s="133"/>
      <c r="F67" s="133"/>
    </row>
    <row r="68" spans="1:6" ht="87.75" customHeight="1" x14ac:dyDescent="0.25">
      <c r="A68" s="133" t="s">
        <v>227</v>
      </c>
      <c r="B68" s="133"/>
      <c r="C68" s="133"/>
      <c r="D68" s="133"/>
      <c r="E68" s="133"/>
      <c r="F68" s="133"/>
    </row>
    <row r="69" spans="1:6" ht="20.25" customHeight="1" x14ac:dyDescent="0.25">
      <c r="A69" s="138" t="s">
        <v>32</v>
      </c>
      <c r="B69" s="138"/>
      <c r="C69" s="138"/>
      <c r="D69" s="138"/>
      <c r="E69" s="138"/>
      <c r="F69" s="138"/>
    </row>
    <row r="70" spans="1:6" ht="114" customHeight="1" x14ac:dyDescent="0.25">
      <c r="A70" s="140" t="s">
        <v>201</v>
      </c>
      <c r="B70" s="140"/>
      <c r="C70" s="140"/>
      <c r="D70" s="140"/>
      <c r="E70" s="140"/>
      <c r="F70" s="140"/>
    </row>
    <row r="71" spans="1:6" ht="71.25" customHeight="1" x14ac:dyDescent="0.25">
      <c r="A71" s="140" t="s">
        <v>190</v>
      </c>
      <c r="B71" s="140"/>
      <c r="C71" s="140"/>
      <c r="D71" s="140"/>
      <c r="E71" s="140"/>
      <c r="F71" s="140"/>
    </row>
    <row r="72" spans="1:6" ht="83.25" customHeight="1" x14ac:dyDescent="0.25">
      <c r="A72" s="140" t="s">
        <v>228</v>
      </c>
      <c r="B72" s="140"/>
      <c r="C72" s="140"/>
      <c r="D72" s="140"/>
      <c r="E72" s="140"/>
      <c r="F72" s="140"/>
    </row>
    <row r="73" spans="1:6" ht="38.25" customHeight="1" x14ac:dyDescent="0.25">
      <c r="A73" s="140" t="s">
        <v>191</v>
      </c>
      <c r="B73" s="140"/>
      <c r="C73" s="140"/>
      <c r="D73" s="140"/>
      <c r="E73" s="140"/>
      <c r="F73" s="140"/>
    </row>
    <row r="74" spans="1:6" ht="82.5" customHeight="1" x14ac:dyDescent="0.25">
      <c r="A74" s="140" t="s">
        <v>202</v>
      </c>
      <c r="B74" s="140"/>
      <c r="C74" s="140"/>
      <c r="D74" s="140"/>
      <c r="E74" s="140"/>
      <c r="F74" s="140"/>
    </row>
    <row r="75" spans="1:6" ht="18.75" customHeight="1" x14ac:dyDescent="0.25">
      <c r="A75" s="138" t="s">
        <v>35</v>
      </c>
      <c r="B75" s="138"/>
      <c r="C75" s="138"/>
      <c r="D75" s="138"/>
      <c r="E75" s="138"/>
      <c r="F75" s="138"/>
    </row>
    <row r="76" spans="1:6" ht="20.25" customHeight="1" x14ac:dyDescent="0.25">
      <c r="A76" s="140" t="s">
        <v>80</v>
      </c>
      <c r="B76" s="140"/>
      <c r="C76" s="140"/>
      <c r="D76" s="140"/>
      <c r="E76" s="140"/>
      <c r="F76" s="140"/>
    </row>
    <row r="77" spans="1:6" ht="87" customHeight="1" x14ac:dyDescent="0.25">
      <c r="A77" s="140" t="s">
        <v>186</v>
      </c>
      <c r="B77" s="140"/>
      <c r="C77" s="140"/>
      <c r="D77" s="140"/>
      <c r="E77" s="140"/>
      <c r="F77" s="140"/>
    </row>
    <row r="78" spans="1:6" ht="48" customHeight="1" x14ac:dyDescent="0.25">
      <c r="A78" s="140" t="s">
        <v>203</v>
      </c>
      <c r="B78" s="140"/>
      <c r="C78" s="140"/>
      <c r="D78" s="140"/>
      <c r="E78" s="140"/>
      <c r="F78" s="140"/>
    </row>
    <row r="79" spans="1:6" ht="48.75" customHeight="1" x14ac:dyDescent="0.25">
      <c r="A79" s="140" t="s">
        <v>126</v>
      </c>
      <c r="B79" s="140"/>
      <c r="C79" s="140"/>
      <c r="D79" s="140"/>
      <c r="E79" s="140"/>
      <c r="F79" s="140"/>
    </row>
    <row r="80" spans="1:6" ht="48.75" customHeight="1" x14ac:dyDescent="0.25">
      <c r="A80" s="140" t="s">
        <v>184</v>
      </c>
      <c r="B80" s="140"/>
      <c r="C80" s="140"/>
      <c r="D80" s="140"/>
      <c r="E80" s="140"/>
      <c r="F80" s="140"/>
    </row>
    <row r="81" spans="1:6" ht="48.75" customHeight="1" x14ac:dyDescent="0.25">
      <c r="A81" s="140" t="s">
        <v>204</v>
      </c>
      <c r="B81" s="140"/>
      <c r="C81" s="140"/>
      <c r="D81" s="140"/>
      <c r="E81" s="140"/>
      <c r="F81" s="140"/>
    </row>
    <row r="82" spans="1:6" ht="21" customHeight="1" x14ac:dyDescent="0.2">
      <c r="A82" s="137" t="s">
        <v>199</v>
      </c>
      <c r="B82" s="137"/>
      <c r="C82" s="137"/>
      <c r="D82" s="137"/>
      <c r="E82" s="137"/>
      <c r="F82" s="137"/>
    </row>
    <row r="83" spans="1:6" ht="20.25" customHeight="1" x14ac:dyDescent="0.25">
      <c r="A83" s="140" t="s">
        <v>80</v>
      </c>
      <c r="B83" s="140"/>
      <c r="C83" s="140"/>
      <c r="D83" s="140"/>
      <c r="E83" s="140"/>
      <c r="F83" s="140"/>
    </row>
    <row r="84" spans="1:6" ht="68.25" customHeight="1" x14ac:dyDescent="0.25">
      <c r="A84" s="133" t="s">
        <v>200</v>
      </c>
      <c r="B84" s="133"/>
      <c r="C84" s="133"/>
      <c r="D84" s="133"/>
      <c r="E84" s="133"/>
      <c r="F84" s="133"/>
    </row>
    <row r="85" spans="1:6" ht="24.75" hidden="1" customHeight="1" x14ac:dyDescent="0.25">
      <c r="A85" s="138" t="s">
        <v>85</v>
      </c>
      <c r="B85" s="138"/>
      <c r="C85" s="138"/>
      <c r="D85" s="138"/>
      <c r="E85" s="138"/>
      <c r="F85" s="138"/>
    </row>
    <row r="86" spans="1:6" ht="18" customHeight="1" x14ac:dyDescent="0.25">
      <c r="A86" s="139" t="s">
        <v>31</v>
      </c>
      <c r="B86" s="139"/>
      <c r="C86" s="139"/>
      <c r="D86" s="139"/>
      <c r="E86" s="139"/>
      <c r="F86" s="139"/>
    </row>
    <row r="87" spans="1:6" ht="32.25" customHeight="1" x14ac:dyDescent="0.3">
      <c r="A87" s="136" t="s">
        <v>129</v>
      </c>
      <c r="B87" s="136"/>
      <c r="C87" s="136"/>
      <c r="D87" s="136"/>
      <c r="E87" s="136"/>
      <c r="F87" s="136"/>
    </row>
    <row r="88" spans="1:6" ht="18" customHeight="1" x14ac:dyDescent="0.25">
      <c r="A88" s="47" t="s">
        <v>86</v>
      </c>
      <c r="B88" s="46"/>
      <c r="C88" s="46"/>
      <c r="D88" s="46"/>
      <c r="E88" s="46"/>
      <c r="F88" s="46"/>
    </row>
    <row r="89" spans="1:6" ht="36" customHeight="1" x14ac:dyDescent="0.25">
      <c r="A89" s="133" t="s">
        <v>130</v>
      </c>
      <c r="B89" s="133"/>
      <c r="C89" s="133"/>
      <c r="D89" s="133"/>
      <c r="E89" s="133"/>
      <c r="F89" s="133"/>
    </row>
    <row r="90" spans="1:6" ht="21" customHeight="1" x14ac:dyDescent="0.25">
      <c r="A90" s="133" t="s">
        <v>224</v>
      </c>
      <c r="B90" s="133"/>
      <c r="C90" s="133"/>
      <c r="D90" s="133"/>
      <c r="E90" s="133"/>
      <c r="F90" s="133"/>
    </row>
    <row r="91" spans="1:6" ht="21" customHeight="1" x14ac:dyDescent="0.25">
      <c r="A91" s="133" t="s">
        <v>131</v>
      </c>
      <c r="B91" s="133"/>
      <c r="C91" s="133"/>
      <c r="D91" s="133"/>
      <c r="E91" s="133"/>
      <c r="F91" s="133"/>
    </row>
    <row r="92" spans="1:6" ht="21" customHeight="1" x14ac:dyDescent="0.25">
      <c r="A92" s="133" t="s">
        <v>150</v>
      </c>
      <c r="B92" s="133"/>
      <c r="C92" s="133"/>
      <c r="D92" s="133"/>
      <c r="E92" s="133"/>
      <c r="F92" s="133"/>
    </row>
    <row r="93" spans="1:6" ht="21" customHeight="1" x14ac:dyDescent="0.25">
      <c r="A93" s="133" t="s">
        <v>132</v>
      </c>
      <c r="B93" s="133"/>
      <c r="C93" s="133"/>
      <c r="D93" s="133"/>
      <c r="E93" s="133"/>
      <c r="F93" s="133"/>
    </row>
    <row r="94" spans="1:6" ht="39" customHeight="1" x14ac:dyDescent="0.25">
      <c r="A94" s="133" t="s">
        <v>133</v>
      </c>
      <c r="B94" s="133"/>
      <c r="C94" s="133"/>
      <c r="D94" s="133"/>
      <c r="E94" s="133"/>
      <c r="F94" s="133"/>
    </row>
    <row r="95" spans="1:6" ht="72.75" customHeight="1" x14ac:dyDescent="0.25">
      <c r="A95" s="133" t="s">
        <v>229</v>
      </c>
      <c r="B95" s="133"/>
      <c r="C95" s="133"/>
      <c r="D95" s="133"/>
      <c r="E95" s="133"/>
      <c r="F95" s="133"/>
    </row>
    <row r="96" spans="1:6" ht="18" customHeight="1" x14ac:dyDescent="0.25">
      <c r="A96" s="47" t="s">
        <v>109</v>
      </c>
      <c r="B96" s="46"/>
      <c r="C96" s="46"/>
      <c r="D96" s="46"/>
      <c r="E96" s="46"/>
      <c r="F96" s="46"/>
    </row>
    <row r="97" spans="1:6" ht="21" customHeight="1" x14ac:dyDescent="0.25">
      <c r="A97" s="133" t="s">
        <v>134</v>
      </c>
      <c r="B97" s="133"/>
      <c r="C97" s="133"/>
      <c r="D97" s="133"/>
      <c r="E97" s="133"/>
      <c r="F97" s="133"/>
    </row>
    <row r="98" spans="1:6" ht="21" customHeight="1" x14ac:dyDescent="0.25">
      <c r="A98" s="133" t="s">
        <v>135</v>
      </c>
      <c r="B98" s="133"/>
      <c r="C98" s="133"/>
      <c r="D98" s="133"/>
      <c r="E98" s="133"/>
      <c r="F98" s="133"/>
    </row>
    <row r="99" spans="1:6" ht="18" customHeight="1" x14ac:dyDescent="0.25">
      <c r="A99" s="47" t="s">
        <v>34</v>
      </c>
      <c r="B99" s="46"/>
      <c r="C99" s="46"/>
      <c r="D99" s="46"/>
      <c r="E99" s="46"/>
      <c r="F99" s="46"/>
    </row>
    <row r="100" spans="1:6" ht="21" customHeight="1" x14ac:dyDescent="0.25">
      <c r="A100" s="133" t="s">
        <v>136</v>
      </c>
      <c r="B100" s="133"/>
      <c r="C100" s="133"/>
      <c r="D100" s="133"/>
      <c r="E100" s="133"/>
      <c r="F100" s="133"/>
    </row>
    <row r="101" spans="1:6" ht="18" customHeight="1" x14ac:dyDescent="0.25">
      <c r="A101" s="47" t="s">
        <v>14</v>
      </c>
      <c r="B101" s="46"/>
      <c r="C101" s="46"/>
      <c r="D101" s="46"/>
      <c r="E101" s="46"/>
      <c r="F101" s="46"/>
    </row>
    <row r="102" spans="1:6" ht="21" customHeight="1" x14ac:dyDescent="0.25">
      <c r="A102" s="133" t="s">
        <v>137</v>
      </c>
      <c r="B102" s="133"/>
      <c r="C102" s="133"/>
      <c r="D102" s="133"/>
      <c r="E102" s="133"/>
      <c r="F102" s="133"/>
    </row>
    <row r="103" spans="1:6" ht="21" customHeight="1" x14ac:dyDescent="0.25">
      <c r="A103" s="133" t="s">
        <v>225</v>
      </c>
      <c r="B103" s="133"/>
      <c r="C103" s="133"/>
      <c r="D103" s="133"/>
      <c r="E103" s="133"/>
      <c r="F103" s="133"/>
    </row>
    <row r="104" spans="1:6" ht="18" customHeight="1" x14ac:dyDescent="0.25">
      <c r="A104" s="47" t="s">
        <v>8</v>
      </c>
      <c r="B104" s="46"/>
      <c r="C104" s="46"/>
      <c r="D104" s="46"/>
      <c r="E104" s="46"/>
      <c r="F104" s="46"/>
    </row>
    <row r="105" spans="1:6" ht="21" customHeight="1" x14ac:dyDescent="0.25">
      <c r="A105" s="133" t="s">
        <v>143</v>
      </c>
      <c r="B105" s="133"/>
      <c r="C105" s="133"/>
      <c r="D105" s="133"/>
      <c r="E105" s="133"/>
      <c r="F105" s="133"/>
    </row>
    <row r="106" spans="1:6" ht="18" customHeight="1" x14ac:dyDescent="0.25">
      <c r="A106" s="47" t="s">
        <v>26</v>
      </c>
      <c r="B106" s="46"/>
      <c r="C106" s="46"/>
      <c r="D106" s="46"/>
      <c r="E106" s="46"/>
      <c r="F106" s="46"/>
    </row>
    <row r="107" spans="1:6" ht="21" customHeight="1" x14ac:dyDescent="0.25">
      <c r="A107" s="133" t="s">
        <v>138</v>
      </c>
      <c r="B107" s="133"/>
      <c r="C107" s="133"/>
      <c r="D107" s="133"/>
      <c r="E107" s="133"/>
      <c r="F107" s="133"/>
    </row>
    <row r="108" spans="1:6" ht="32.25" customHeight="1" x14ac:dyDescent="0.25">
      <c r="A108" s="133" t="s">
        <v>141</v>
      </c>
      <c r="B108" s="133"/>
      <c r="C108" s="133"/>
      <c r="D108" s="133"/>
      <c r="E108" s="133"/>
      <c r="F108" s="133"/>
    </row>
    <row r="109" spans="1:6" ht="21" customHeight="1" x14ac:dyDescent="0.25">
      <c r="A109" s="133" t="s">
        <v>139</v>
      </c>
      <c r="B109" s="133"/>
      <c r="C109" s="133"/>
      <c r="D109" s="133"/>
      <c r="E109" s="133"/>
      <c r="F109" s="133"/>
    </row>
    <row r="110" spans="1:6" ht="21" customHeight="1" x14ac:dyDescent="0.25">
      <c r="A110" s="133" t="s">
        <v>140</v>
      </c>
      <c r="B110" s="133"/>
      <c r="C110" s="133"/>
      <c r="D110" s="133"/>
      <c r="E110" s="133"/>
      <c r="F110" s="133"/>
    </row>
    <row r="111" spans="1:6" ht="18" customHeight="1" x14ac:dyDescent="0.3">
      <c r="A111" s="136" t="s">
        <v>87</v>
      </c>
      <c r="B111" s="136"/>
      <c r="C111" s="136"/>
      <c r="D111" s="136"/>
      <c r="E111" s="136"/>
      <c r="F111" s="136"/>
    </row>
    <row r="112" spans="1:6" ht="51" customHeight="1" x14ac:dyDescent="0.25">
      <c r="A112" s="135" t="s">
        <v>174</v>
      </c>
      <c r="B112" s="135"/>
      <c r="C112" s="135"/>
      <c r="D112" s="135"/>
      <c r="E112" s="135"/>
      <c r="F112" s="135"/>
    </row>
    <row r="113" spans="1:14" ht="18" customHeight="1" x14ac:dyDescent="0.3">
      <c r="A113" s="136" t="s">
        <v>81</v>
      </c>
      <c r="B113" s="136"/>
      <c r="C113" s="136"/>
      <c r="D113" s="136"/>
      <c r="E113" s="136"/>
      <c r="F113" s="136"/>
    </row>
    <row r="114" spans="1:14" s="68" customFormat="1" ht="18" customHeight="1" x14ac:dyDescent="0.25">
      <c r="A114" s="135" t="s">
        <v>86</v>
      </c>
      <c r="B114" s="135"/>
      <c r="C114" s="135"/>
      <c r="D114" s="135"/>
      <c r="E114" s="135"/>
      <c r="F114" s="135"/>
    </row>
    <row r="115" spans="1:14" ht="34.5" customHeight="1" x14ac:dyDescent="0.25">
      <c r="A115" s="135" t="s">
        <v>175</v>
      </c>
      <c r="B115" s="135"/>
      <c r="C115" s="135"/>
      <c r="D115" s="135"/>
      <c r="E115" s="135"/>
      <c r="F115" s="135"/>
    </row>
    <row r="116" spans="1:14" ht="18" customHeight="1" x14ac:dyDescent="0.3">
      <c r="A116" s="136" t="s">
        <v>194</v>
      </c>
      <c r="B116" s="136"/>
      <c r="C116" s="136"/>
      <c r="D116" s="136"/>
      <c r="E116" s="136"/>
      <c r="F116" s="136"/>
    </row>
    <row r="117" spans="1:14" s="68" customFormat="1" ht="18" customHeight="1" x14ac:dyDescent="0.25">
      <c r="A117" s="135" t="s">
        <v>230</v>
      </c>
      <c r="B117" s="135"/>
      <c r="C117" s="135"/>
      <c r="D117" s="135"/>
      <c r="E117" s="135"/>
      <c r="F117" s="135"/>
    </row>
    <row r="118" spans="1:14" ht="17.25" customHeight="1" x14ac:dyDescent="0.25">
      <c r="A118" s="135" t="s">
        <v>231</v>
      </c>
      <c r="B118" s="135"/>
      <c r="C118" s="135"/>
      <c r="D118" s="135"/>
      <c r="E118" s="135"/>
      <c r="F118" s="135"/>
    </row>
    <row r="119" spans="1:14" s="11" customFormat="1" ht="14.25" customHeight="1" x14ac:dyDescent="0.2">
      <c r="A119" s="14"/>
      <c r="B119" s="14"/>
      <c r="C119" s="14"/>
      <c r="D119" s="14"/>
      <c r="E119" s="15"/>
      <c r="F119" s="20" t="s">
        <v>21</v>
      </c>
      <c r="M119" s="5"/>
      <c r="N119" s="5"/>
    </row>
    <row r="120" spans="1:14" s="49" customFormat="1" ht="28.5" customHeight="1" x14ac:dyDescent="0.2">
      <c r="A120" s="17" t="s">
        <v>1</v>
      </c>
      <c r="B120" s="134" t="s">
        <v>2</v>
      </c>
      <c r="C120" s="134"/>
      <c r="D120" s="17" t="s">
        <v>3</v>
      </c>
      <c r="E120" s="17" t="s">
        <v>4</v>
      </c>
      <c r="F120" s="17" t="s">
        <v>5</v>
      </c>
      <c r="M120" s="19"/>
      <c r="N120" s="19"/>
    </row>
    <row r="121" spans="1:14" ht="15.75" x14ac:dyDescent="0.25">
      <c r="A121" s="97" t="s">
        <v>30</v>
      </c>
      <c r="B121" s="37" t="s">
        <v>50</v>
      </c>
      <c r="C121" s="38"/>
      <c r="D121" s="36">
        <v>1217</v>
      </c>
      <c r="E121" s="39">
        <f>367.2+100</f>
        <v>467.2</v>
      </c>
      <c r="F121" s="35">
        <f t="shared" ref="F121:F194" si="2">SUM(D121:E121)</f>
        <v>1684.2</v>
      </c>
    </row>
    <row r="122" spans="1:14" ht="15.75" x14ac:dyDescent="0.25">
      <c r="A122" s="98"/>
      <c r="B122" s="37" t="s">
        <v>44</v>
      </c>
      <c r="C122" s="38"/>
      <c r="D122" s="36">
        <v>24010</v>
      </c>
      <c r="E122" s="39">
        <f>100+7079.8</f>
        <v>7179.8</v>
      </c>
      <c r="F122" s="35">
        <f>SUM(D122:E122)</f>
        <v>31189.8</v>
      </c>
    </row>
    <row r="123" spans="1:14" ht="15.75" x14ac:dyDescent="0.25">
      <c r="A123" s="98"/>
      <c r="B123" s="37" t="s">
        <v>45</v>
      </c>
      <c r="C123" s="38"/>
      <c r="D123" s="36">
        <v>13090.6</v>
      </c>
      <c r="E123" s="39">
        <f>-100-26.8-100-197.2</f>
        <v>-424</v>
      </c>
      <c r="F123" s="35">
        <f t="shared" si="2"/>
        <v>12666.6</v>
      </c>
    </row>
    <row r="124" spans="1:14" ht="15.75" x14ac:dyDescent="0.25">
      <c r="A124" s="98"/>
      <c r="B124" s="37" t="s">
        <v>61</v>
      </c>
      <c r="C124" s="38"/>
      <c r="D124" s="36">
        <v>278.7</v>
      </c>
      <c r="E124" s="39">
        <f>26.8+97.2</f>
        <v>124</v>
      </c>
      <c r="F124" s="35">
        <f t="shared" si="2"/>
        <v>402.7</v>
      </c>
    </row>
    <row r="125" spans="1:14" ht="15.75" x14ac:dyDescent="0.25">
      <c r="A125" s="98"/>
      <c r="B125" s="37" t="s">
        <v>82</v>
      </c>
      <c r="C125" s="38"/>
      <c r="D125" s="36">
        <v>2345.6</v>
      </c>
      <c r="E125" s="39">
        <f>313-84.6</f>
        <v>228.4</v>
      </c>
      <c r="F125" s="35">
        <f>SUM(D125:E125)</f>
        <v>2574</v>
      </c>
    </row>
    <row r="126" spans="1:14" ht="15.75" x14ac:dyDescent="0.25">
      <c r="A126" s="98"/>
      <c r="B126" s="37" t="s">
        <v>169</v>
      </c>
      <c r="C126" s="38"/>
      <c r="D126" s="36">
        <v>182.9</v>
      </c>
      <c r="E126" s="39">
        <v>100</v>
      </c>
      <c r="F126" s="35">
        <f>SUM(D126:E126)</f>
        <v>282.89999999999998</v>
      </c>
    </row>
    <row r="127" spans="1:14" ht="15.75" x14ac:dyDescent="0.25">
      <c r="A127" s="98"/>
      <c r="B127" s="37" t="s">
        <v>57</v>
      </c>
      <c r="C127" s="38"/>
      <c r="D127" s="36">
        <v>4447.6000000000004</v>
      </c>
      <c r="E127" s="39">
        <v>219.6</v>
      </c>
      <c r="F127" s="35">
        <f t="shared" si="2"/>
        <v>4667.2000000000007</v>
      </c>
    </row>
    <row r="128" spans="1:14" ht="15.75" x14ac:dyDescent="0.25">
      <c r="A128" s="98"/>
      <c r="B128" s="37" t="s">
        <v>83</v>
      </c>
      <c r="C128" s="38"/>
      <c r="D128" s="36">
        <v>679</v>
      </c>
      <c r="E128" s="39">
        <v>64.5</v>
      </c>
      <c r="F128" s="35">
        <f>SUM(D128:E128)</f>
        <v>743.5</v>
      </c>
    </row>
    <row r="129" spans="1:14" ht="15.75" x14ac:dyDescent="0.25">
      <c r="A129" s="98"/>
      <c r="B129" s="37" t="s">
        <v>151</v>
      </c>
      <c r="C129" s="38"/>
      <c r="D129" s="36">
        <v>5167.7</v>
      </c>
      <c r="E129" s="39">
        <v>1543.8</v>
      </c>
      <c r="F129" s="35">
        <f>SUM(D129:E129)</f>
        <v>6711.5</v>
      </c>
    </row>
    <row r="130" spans="1:14" ht="15.75" x14ac:dyDescent="0.25">
      <c r="A130" s="98"/>
      <c r="B130" s="37" t="s">
        <v>64</v>
      </c>
      <c r="C130" s="38"/>
      <c r="D130" s="36">
        <v>9430.1</v>
      </c>
      <c r="E130" s="39">
        <v>4609.7</v>
      </c>
      <c r="F130" s="35">
        <f>SUM(D130:E130)</f>
        <v>14039.8</v>
      </c>
    </row>
    <row r="131" spans="1:14" ht="15.75" x14ac:dyDescent="0.25">
      <c r="A131" s="98"/>
      <c r="B131" s="37" t="s">
        <v>92</v>
      </c>
      <c r="C131" s="38"/>
      <c r="D131" s="36">
        <v>525.1</v>
      </c>
      <c r="E131" s="39">
        <f>21.5+30</f>
        <v>51.5</v>
      </c>
      <c r="F131" s="35">
        <f t="shared" si="2"/>
        <v>576.6</v>
      </c>
    </row>
    <row r="132" spans="1:14" ht="15.75" x14ac:dyDescent="0.25">
      <c r="A132" s="98"/>
      <c r="B132" s="37" t="s">
        <v>187</v>
      </c>
      <c r="C132" s="38"/>
      <c r="D132" s="36">
        <v>154.5</v>
      </c>
      <c r="E132" s="39">
        <v>-30</v>
      </c>
      <c r="F132" s="35">
        <f t="shared" ref="F132:F137" si="3">SUM(D132:E132)</f>
        <v>124.5</v>
      </c>
    </row>
    <row r="133" spans="1:14" ht="15.75" x14ac:dyDescent="0.25">
      <c r="A133" s="98"/>
      <c r="B133" s="37" t="s">
        <v>188</v>
      </c>
      <c r="C133" s="38"/>
      <c r="D133" s="36">
        <v>52</v>
      </c>
      <c r="E133" s="39">
        <v>-52</v>
      </c>
      <c r="F133" s="35">
        <f t="shared" si="3"/>
        <v>0</v>
      </c>
    </row>
    <row r="134" spans="1:14" ht="15.75" x14ac:dyDescent="0.25">
      <c r="A134" s="98"/>
      <c r="B134" s="37" t="s">
        <v>189</v>
      </c>
      <c r="C134" s="38"/>
      <c r="D134" s="36">
        <v>0</v>
      </c>
      <c r="E134" s="39">
        <v>52</v>
      </c>
      <c r="F134" s="35">
        <f t="shared" si="3"/>
        <v>52</v>
      </c>
    </row>
    <row r="135" spans="1:14" ht="15.75" x14ac:dyDescent="0.25">
      <c r="A135" s="98"/>
      <c r="B135" s="37" t="s">
        <v>149</v>
      </c>
      <c r="C135" s="38"/>
      <c r="D135" s="36">
        <v>2888</v>
      </c>
      <c r="E135" s="39">
        <v>849</v>
      </c>
      <c r="F135" s="35">
        <f t="shared" si="3"/>
        <v>3737</v>
      </c>
    </row>
    <row r="136" spans="1:14" ht="15.75" x14ac:dyDescent="0.25">
      <c r="A136" s="98"/>
      <c r="B136" s="37" t="s">
        <v>98</v>
      </c>
      <c r="C136" s="38"/>
      <c r="D136" s="36">
        <v>21.5</v>
      </c>
      <c r="E136" s="39">
        <v>-21.5</v>
      </c>
      <c r="F136" s="35">
        <f t="shared" si="3"/>
        <v>0</v>
      </c>
    </row>
    <row r="137" spans="1:14" ht="15.75" x14ac:dyDescent="0.25">
      <c r="A137" s="98"/>
      <c r="B137" s="37" t="s">
        <v>173</v>
      </c>
      <c r="C137" s="38"/>
      <c r="D137" s="36">
        <v>1966.3</v>
      </c>
      <c r="E137" s="39">
        <v>-797.6</v>
      </c>
      <c r="F137" s="35">
        <f t="shared" si="3"/>
        <v>1168.6999999999998</v>
      </c>
    </row>
    <row r="138" spans="1:14" s="11" customFormat="1" ht="15.75" x14ac:dyDescent="0.25">
      <c r="A138" s="98"/>
      <c r="B138" s="37" t="s">
        <v>68</v>
      </c>
      <c r="C138" s="38"/>
      <c r="D138" s="36">
        <v>25694.500000000004</v>
      </c>
      <c r="E138" s="39">
        <f>-3000-45</f>
        <v>-3045</v>
      </c>
      <c r="F138" s="35">
        <f t="shared" si="2"/>
        <v>22649.500000000004</v>
      </c>
      <c r="M138" s="5"/>
      <c r="N138" s="5"/>
    </row>
    <row r="139" spans="1:14" s="11" customFormat="1" ht="15.75" x14ac:dyDescent="0.25">
      <c r="A139" s="98"/>
      <c r="B139" s="37" t="s">
        <v>56</v>
      </c>
      <c r="C139" s="38"/>
      <c r="D139" s="36">
        <v>28130.7</v>
      </c>
      <c r="E139" s="39">
        <f>3000+1500</f>
        <v>4500</v>
      </c>
      <c r="F139" s="35">
        <f t="shared" si="2"/>
        <v>32630.7</v>
      </c>
      <c r="M139" s="5"/>
      <c r="N139" s="5"/>
    </row>
    <row r="140" spans="1:14" s="11" customFormat="1" ht="15.75" x14ac:dyDescent="0.25">
      <c r="A140" s="98"/>
      <c r="B140" s="37" t="s">
        <v>172</v>
      </c>
      <c r="C140" s="38"/>
      <c r="D140" s="36">
        <v>0</v>
      </c>
      <c r="E140" s="39">
        <v>45</v>
      </c>
      <c r="F140" s="35">
        <f>SUM(D140:E140)</f>
        <v>45</v>
      </c>
      <c r="M140" s="5"/>
      <c r="N140" s="5"/>
    </row>
    <row r="141" spans="1:14" ht="15.75" x14ac:dyDescent="0.25">
      <c r="A141" s="98"/>
      <c r="B141" s="37" t="s">
        <v>58</v>
      </c>
      <c r="C141" s="38"/>
      <c r="D141" s="36">
        <v>150</v>
      </c>
      <c r="E141" s="39">
        <v>-62.5</v>
      </c>
      <c r="F141" s="35">
        <f t="shared" si="2"/>
        <v>87.5</v>
      </c>
      <c r="M141" s="11"/>
    </row>
    <row r="142" spans="1:14" ht="15.75" x14ac:dyDescent="0.25">
      <c r="A142" s="98"/>
      <c r="B142" s="37" t="s">
        <v>62</v>
      </c>
      <c r="C142" s="38"/>
      <c r="D142" s="36">
        <v>0.30000000000000004</v>
      </c>
      <c r="E142" s="39">
        <v>0.3</v>
      </c>
      <c r="F142" s="35">
        <f t="shared" si="2"/>
        <v>0.60000000000000009</v>
      </c>
      <c r="M142" s="11"/>
    </row>
    <row r="143" spans="1:14" ht="15.75" x14ac:dyDescent="0.25">
      <c r="A143" s="98"/>
      <c r="B143" s="37" t="s">
        <v>63</v>
      </c>
      <c r="C143" s="38"/>
      <c r="D143" s="36">
        <v>54.8</v>
      </c>
      <c r="E143" s="39">
        <v>62.2</v>
      </c>
      <c r="F143" s="35">
        <f>SUM(D143:E143)</f>
        <v>117</v>
      </c>
      <c r="M143" s="11"/>
    </row>
    <row r="144" spans="1:14" ht="15.75" x14ac:dyDescent="0.25">
      <c r="A144" s="130" t="s">
        <v>109</v>
      </c>
      <c r="B144" s="69" t="s">
        <v>110</v>
      </c>
      <c r="C144" s="70"/>
      <c r="D144" s="36">
        <v>1225.4000000000001</v>
      </c>
      <c r="E144" s="39">
        <f>-332.9967-84.9794+27.62326</f>
        <v>-390.35283999999996</v>
      </c>
      <c r="F144" s="35">
        <f t="shared" si="2"/>
        <v>835.04716000000008</v>
      </c>
      <c r="M144" s="11"/>
    </row>
    <row r="145" spans="1:13" ht="15.75" x14ac:dyDescent="0.25">
      <c r="A145" s="130"/>
      <c r="B145" s="69" t="s">
        <v>111</v>
      </c>
      <c r="C145" s="70"/>
      <c r="D145" s="36">
        <v>10</v>
      </c>
      <c r="E145" s="39">
        <v>-1</v>
      </c>
      <c r="F145" s="35">
        <f t="shared" si="2"/>
        <v>9</v>
      </c>
      <c r="M145" s="11"/>
    </row>
    <row r="146" spans="1:13" ht="15.75" x14ac:dyDescent="0.25">
      <c r="A146" s="130"/>
      <c r="B146" s="69" t="s">
        <v>112</v>
      </c>
      <c r="C146" s="70"/>
      <c r="D146" s="36">
        <v>0</v>
      </c>
      <c r="E146" s="39">
        <f>332.9967+84.9794+1-27.62326</f>
        <v>391.35283999999996</v>
      </c>
      <c r="F146" s="35">
        <f t="shared" si="2"/>
        <v>391.35283999999996</v>
      </c>
      <c r="M146" s="11"/>
    </row>
    <row r="147" spans="1:13" ht="15.75" x14ac:dyDescent="0.25">
      <c r="A147" s="130"/>
      <c r="B147" s="69" t="s">
        <v>147</v>
      </c>
      <c r="C147" s="70"/>
      <c r="D147" s="36">
        <v>6150.1</v>
      </c>
      <c r="E147" s="39">
        <v>1301.5</v>
      </c>
      <c r="F147" s="35">
        <f t="shared" si="2"/>
        <v>7451.6</v>
      </c>
      <c r="M147" s="11"/>
    </row>
    <row r="148" spans="1:13" ht="15.75" x14ac:dyDescent="0.25">
      <c r="A148" s="130"/>
      <c r="B148" s="69" t="s">
        <v>148</v>
      </c>
      <c r="C148" s="70"/>
      <c r="D148" s="36">
        <v>717.4</v>
      </c>
      <c r="E148" s="39">
        <v>213.7</v>
      </c>
      <c r="F148" s="35">
        <f t="shared" si="2"/>
        <v>931.09999999999991</v>
      </c>
      <c r="M148" s="11"/>
    </row>
    <row r="149" spans="1:13" ht="15.75" x14ac:dyDescent="0.25">
      <c r="A149" s="130" t="s">
        <v>34</v>
      </c>
      <c r="B149" s="69" t="s">
        <v>122</v>
      </c>
      <c r="C149" s="70"/>
      <c r="D149" s="36">
        <v>1000</v>
      </c>
      <c r="E149" s="39">
        <v>-200</v>
      </c>
      <c r="F149" s="35">
        <f t="shared" si="2"/>
        <v>800</v>
      </c>
      <c r="M149" s="11"/>
    </row>
    <row r="150" spans="1:13" ht="15.75" x14ac:dyDescent="0.25">
      <c r="A150" s="130"/>
      <c r="B150" s="131" t="s">
        <v>123</v>
      </c>
      <c r="C150" s="132"/>
      <c r="D150" s="36">
        <v>500.6</v>
      </c>
      <c r="E150" s="39">
        <v>-400</v>
      </c>
      <c r="F150" s="35">
        <f t="shared" si="2"/>
        <v>100.60000000000002</v>
      </c>
      <c r="M150" s="11"/>
    </row>
    <row r="151" spans="1:13" ht="15.75" x14ac:dyDescent="0.25">
      <c r="A151" s="130"/>
      <c r="B151" s="99" t="s">
        <v>125</v>
      </c>
      <c r="C151" s="100"/>
      <c r="D151" s="36">
        <v>100</v>
      </c>
      <c r="E151" s="39">
        <v>900</v>
      </c>
      <c r="F151" s="35">
        <f t="shared" si="2"/>
        <v>1000</v>
      </c>
      <c r="M151" s="11"/>
    </row>
    <row r="152" spans="1:13" ht="15.75" x14ac:dyDescent="0.25">
      <c r="A152" s="130"/>
      <c r="B152" s="99" t="s">
        <v>152</v>
      </c>
      <c r="C152" s="100"/>
      <c r="D152" s="36">
        <v>5203.1000000000004</v>
      </c>
      <c r="E152" s="39">
        <v>1554.3</v>
      </c>
      <c r="F152" s="35">
        <f>SUM(D152:E152)</f>
        <v>6757.4000000000005</v>
      </c>
      <c r="M152" s="11"/>
    </row>
    <row r="153" spans="1:13" ht="15.75" x14ac:dyDescent="0.25">
      <c r="A153" s="130"/>
      <c r="B153" s="99" t="s">
        <v>192</v>
      </c>
      <c r="C153" s="100"/>
      <c r="D153" s="36">
        <v>650.9</v>
      </c>
      <c r="E153" s="39">
        <v>220</v>
      </c>
      <c r="F153" s="35">
        <f>SUM(D153:E153)</f>
        <v>870.9</v>
      </c>
      <c r="M153" s="11"/>
    </row>
    <row r="154" spans="1:13" ht="15.75" x14ac:dyDescent="0.25">
      <c r="A154" s="130"/>
      <c r="B154" s="99" t="s">
        <v>124</v>
      </c>
      <c r="C154" s="100"/>
      <c r="D154" s="36">
        <v>1000</v>
      </c>
      <c r="E154" s="39">
        <f>-300-220</f>
        <v>-520</v>
      </c>
      <c r="F154" s="35">
        <f t="shared" si="2"/>
        <v>480</v>
      </c>
      <c r="M154" s="11"/>
    </row>
    <row r="155" spans="1:13" s="11" customFormat="1" ht="15.75" x14ac:dyDescent="0.25">
      <c r="A155" s="97" t="s">
        <v>8</v>
      </c>
      <c r="B155" s="37" t="s">
        <v>180</v>
      </c>
      <c r="C155" s="38"/>
      <c r="D155" s="39">
        <v>7844</v>
      </c>
      <c r="E155" s="39">
        <v>374.3</v>
      </c>
      <c r="F155" s="40">
        <f>SUM(D155:E155)</f>
        <v>8218.2999999999993</v>
      </c>
      <c r="M155" s="5"/>
    </row>
    <row r="156" spans="1:13" s="11" customFormat="1" ht="15.75" x14ac:dyDescent="0.25">
      <c r="A156" s="98"/>
      <c r="B156" s="37" t="s">
        <v>119</v>
      </c>
      <c r="C156" s="38"/>
      <c r="D156" s="39">
        <v>7847.2</v>
      </c>
      <c r="E156" s="39">
        <v>-82</v>
      </c>
      <c r="F156" s="40">
        <f t="shared" si="2"/>
        <v>7765.2</v>
      </c>
      <c r="M156" s="5"/>
    </row>
    <row r="157" spans="1:13" s="11" customFormat="1" ht="15.75" x14ac:dyDescent="0.25">
      <c r="A157" s="98"/>
      <c r="B157" s="37" t="s">
        <v>181</v>
      </c>
      <c r="C157" s="38"/>
      <c r="D157" s="39">
        <v>7765.2</v>
      </c>
      <c r="E157" s="39">
        <f>-374.3+30-5</f>
        <v>-349.3</v>
      </c>
      <c r="F157" s="40">
        <f t="shared" si="2"/>
        <v>7415.9</v>
      </c>
      <c r="M157" s="5"/>
    </row>
    <row r="158" spans="1:13" s="11" customFormat="1" ht="15.75" x14ac:dyDescent="0.25">
      <c r="A158" s="98"/>
      <c r="B158" s="37" t="s">
        <v>120</v>
      </c>
      <c r="C158" s="38"/>
      <c r="D158" s="39">
        <v>0</v>
      </c>
      <c r="E158" s="39">
        <v>82</v>
      </c>
      <c r="F158" s="40">
        <f t="shared" si="2"/>
        <v>82</v>
      </c>
      <c r="M158" s="5"/>
    </row>
    <row r="159" spans="1:13" s="11" customFormat="1" ht="15.75" x14ac:dyDescent="0.25">
      <c r="A159" s="98"/>
      <c r="B159" s="37" t="s">
        <v>43</v>
      </c>
      <c r="C159" s="38"/>
      <c r="D159" s="39">
        <v>56365.4</v>
      </c>
      <c r="E159" s="39">
        <f>-310+300+485+20</f>
        <v>495</v>
      </c>
      <c r="F159" s="40">
        <f t="shared" si="2"/>
        <v>56860.4</v>
      </c>
      <c r="M159" s="5"/>
    </row>
    <row r="160" spans="1:13" s="11" customFormat="1" ht="15.75" x14ac:dyDescent="0.25">
      <c r="A160" s="98"/>
      <c r="B160" s="37" t="s">
        <v>185</v>
      </c>
      <c r="C160" s="38"/>
      <c r="D160" s="39">
        <v>97199.6</v>
      </c>
      <c r="E160" s="39">
        <v>-230</v>
      </c>
      <c r="F160" s="40">
        <f t="shared" ref="F160:F170" si="4">SUM(D160:E160)</f>
        <v>96969.600000000006</v>
      </c>
      <c r="M160" s="5"/>
    </row>
    <row r="161" spans="1:13" s="11" customFormat="1" ht="15.75" x14ac:dyDescent="0.25">
      <c r="A161" s="98"/>
      <c r="B161" s="37" t="s">
        <v>178</v>
      </c>
      <c r="C161" s="38"/>
      <c r="D161" s="39">
        <v>10876.8</v>
      </c>
      <c r="E161" s="39">
        <f>250-15</f>
        <v>235</v>
      </c>
      <c r="F161" s="40">
        <f t="shared" si="4"/>
        <v>11111.8</v>
      </c>
      <c r="M161" s="5"/>
    </row>
    <row r="162" spans="1:13" s="11" customFormat="1" ht="15.75" x14ac:dyDescent="0.25">
      <c r="A162" s="98"/>
      <c r="B162" s="37" t="s">
        <v>39</v>
      </c>
      <c r="C162" s="38"/>
      <c r="D162" s="39">
        <v>15547.7</v>
      </c>
      <c r="E162" s="39">
        <v>-80</v>
      </c>
      <c r="F162" s="40">
        <f t="shared" si="4"/>
        <v>15467.7</v>
      </c>
      <c r="M162" s="5"/>
    </row>
    <row r="163" spans="1:13" s="11" customFormat="1" ht="15.75" x14ac:dyDescent="0.25">
      <c r="A163" s="98"/>
      <c r="B163" s="37" t="s">
        <v>183</v>
      </c>
      <c r="C163" s="38"/>
      <c r="D163" s="39">
        <v>2004</v>
      </c>
      <c r="E163" s="39">
        <v>80</v>
      </c>
      <c r="F163" s="40">
        <f t="shared" si="4"/>
        <v>2084</v>
      </c>
      <c r="M163" s="5"/>
    </row>
    <row r="164" spans="1:13" s="11" customFormat="1" ht="15.75" x14ac:dyDescent="0.25">
      <c r="A164" s="98"/>
      <c r="B164" s="37" t="s">
        <v>179</v>
      </c>
      <c r="C164" s="38"/>
      <c r="D164" s="39">
        <v>13462.5</v>
      </c>
      <c r="E164" s="39">
        <f>60-35</f>
        <v>25</v>
      </c>
      <c r="F164" s="40">
        <f t="shared" si="4"/>
        <v>13487.5</v>
      </c>
      <c r="M164" s="5"/>
    </row>
    <row r="165" spans="1:13" s="11" customFormat="1" ht="15.75" x14ac:dyDescent="0.25">
      <c r="A165" s="98"/>
      <c r="B165" s="37" t="s">
        <v>52</v>
      </c>
      <c r="C165" s="38"/>
      <c r="D165" s="39">
        <v>295.89999999999998</v>
      </c>
      <c r="E165" s="39">
        <v>45</v>
      </c>
      <c r="F165" s="35">
        <f t="shared" si="4"/>
        <v>340.9</v>
      </c>
      <c r="M165" s="5"/>
    </row>
    <row r="166" spans="1:13" ht="15.75" x14ac:dyDescent="0.25">
      <c r="A166" s="98"/>
      <c r="B166" s="99" t="s">
        <v>142</v>
      </c>
      <c r="C166" s="100"/>
      <c r="D166" s="36">
        <v>2640.2</v>
      </c>
      <c r="E166" s="39">
        <v>670.6</v>
      </c>
      <c r="F166" s="40">
        <f t="shared" si="4"/>
        <v>3310.7999999999997</v>
      </c>
    </row>
    <row r="167" spans="1:13" ht="15.75" x14ac:dyDescent="0.25">
      <c r="A167" s="98"/>
      <c r="B167" s="99" t="s">
        <v>177</v>
      </c>
      <c r="C167" s="100"/>
      <c r="D167" s="36">
        <v>4080.5</v>
      </c>
      <c r="E167" s="39">
        <v>1</v>
      </c>
      <c r="F167" s="40">
        <f t="shared" si="4"/>
        <v>4081.5</v>
      </c>
    </row>
    <row r="168" spans="1:13" ht="15.75" x14ac:dyDescent="0.25">
      <c r="A168" s="98"/>
      <c r="B168" s="99" t="s">
        <v>176</v>
      </c>
      <c r="C168" s="100"/>
      <c r="D168" s="36">
        <v>397</v>
      </c>
      <c r="E168" s="39">
        <v>-1</v>
      </c>
      <c r="F168" s="40">
        <f t="shared" si="4"/>
        <v>396</v>
      </c>
    </row>
    <row r="169" spans="1:13" ht="15.75" x14ac:dyDescent="0.25">
      <c r="A169" s="120"/>
      <c r="B169" s="99" t="s">
        <v>182</v>
      </c>
      <c r="C169" s="100"/>
      <c r="D169" s="36">
        <v>29401.1</v>
      </c>
      <c r="E169" s="39">
        <f>-300-250</f>
        <v>-550</v>
      </c>
      <c r="F169" s="40">
        <f t="shared" si="4"/>
        <v>28851.1</v>
      </c>
    </row>
    <row r="170" spans="1:13" ht="16.5" customHeight="1" x14ac:dyDescent="0.25">
      <c r="A170" s="130" t="s">
        <v>14</v>
      </c>
      <c r="B170" s="99" t="s">
        <v>54</v>
      </c>
      <c r="C170" s="100"/>
      <c r="D170" s="36">
        <v>16574.900000000001</v>
      </c>
      <c r="E170" s="39">
        <v>-16</v>
      </c>
      <c r="F170" s="35">
        <f t="shared" si="4"/>
        <v>16558.900000000001</v>
      </c>
    </row>
    <row r="171" spans="1:13" ht="15.75" x14ac:dyDescent="0.25">
      <c r="A171" s="130"/>
      <c r="B171" s="99" t="s">
        <v>40</v>
      </c>
      <c r="C171" s="100"/>
      <c r="D171" s="36">
        <v>31658.2</v>
      </c>
      <c r="E171" s="39">
        <f>758.1+15.6+84.6+1675.9</f>
        <v>2534.2000000000003</v>
      </c>
      <c r="F171" s="35">
        <f t="shared" si="2"/>
        <v>34192.400000000001</v>
      </c>
    </row>
    <row r="172" spans="1:13" ht="15.75" x14ac:dyDescent="0.25">
      <c r="A172" s="130"/>
      <c r="B172" s="99" t="s">
        <v>42</v>
      </c>
      <c r="C172" s="100"/>
      <c r="D172" s="36">
        <v>2042.0000000000002</v>
      </c>
      <c r="E172" s="39">
        <f>47.2+2.2+104.5</f>
        <v>153.9</v>
      </c>
      <c r="F172" s="35">
        <f t="shared" si="2"/>
        <v>2195.9</v>
      </c>
    </row>
    <row r="173" spans="1:13" ht="15.75" x14ac:dyDescent="0.25">
      <c r="A173" s="130"/>
      <c r="B173" s="37" t="s">
        <v>53</v>
      </c>
      <c r="C173" s="38"/>
      <c r="D173" s="36">
        <v>10560.5</v>
      </c>
      <c r="E173" s="39">
        <f>269.6-1.8+596</f>
        <v>863.8</v>
      </c>
      <c r="F173" s="35">
        <f t="shared" si="2"/>
        <v>11424.3</v>
      </c>
    </row>
    <row r="174" spans="1:13" ht="15.75" x14ac:dyDescent="0.25">
      <c r="A174" s="130"/>
      <c r="B174" s="99" t="s">
        <v>73</v>
      </c>
      <c r="C174" s="100"/>
      <c r="D174" s="36">
        <v>731.69999999999993</v>
      </c>
      <c r="E174" s="39">
        <v>213.6</v>
      </c>
      <c r="F174" s="35">
        <f t="shared" si="2"/>
        <v>945.3</v>
      </c>
    </row>
    <row r="175" spans="1:13" ht="15.75" x14ac:dyDescent="0.25">
      <c r="A175" s="130"/>
      <c r="B175" s="99" t="s">
        <v>41</v>
      </c>
      <c r="C175" s="100"/>
      <c r="D175" s="36">
        <v>1922.9</v>
      </c>
      <c r="E175" s="39">
        <f>55.6+120.7</f>
        <v>176.3</v>
      </c>
      <c r="F175" s="35">
        <f t="shared" si="2"/>
        <v>2099.2000000000003</v>
      </c>
    </row>
    <row r="176" spans="1:13" ht="15.75" hidden="1" customHeight="1" x14ac:dyDescent="0.25">
      <c r="A176" s="71"/>
      <c r="B176" s="99" t="s">
        <v>74</v>
      </c>
      <c r="C176" s="100"/>
      <c r="D176" s="36">
        <v>0</v>
      </c>
      <c r="E176" s="39"/>
      <c r="F176" s="35">
        <f t="shared" si="2"/>
        <v>0</v>
      </c>
    </row>
    <row r="177" spans="1:6" ht="15.75" x14ac:dyDescent="0.25">
      <c r="A177" s="97" t="s">
        <v>25</v>
      </c>
      <c r="B177" s="99" t="s">
        <v>116</v>
      </c>
      <c r="C177" s="100"/>
      <c r="D177" s="39">
        <v>16</v>
      </c>
      <c r="E177" s="39">
        <v>1.22</v>
      </c>
      <c r="F177" s="35">
        <f t="shared" si="2"/>
        <v>17.22</v>
      </c>
    </row>
    <row r="178" spans="1:6" ht="15.75" x14ac:dyDescent="0.25">
      <c r="A178" s="98"/>
      <c r="B178" s="99" t="s">
        <v>115</v>
      </c>
      <c r="C178" s="100"/>
      <c r="D178" s="39">
        <v>15</v>
      </c>
      <c r="E178" s="39">
        <v>-1.22</v>
      </c>
      <c r="F178" s="35">
        <f t="shared" si="2"/>
        <v>13.78</v>
      </c>
    </row>
    <row r="179" spans="1:6" ht="15.75" x14ac:dyDescent="0.25">
      <c r="A179" s="98"/>
      <c r="B179" s="99" t="s">
        <v>101</v>
      </c>
      <c r="C179" s="100"/>
      <c r="D179" s="39">
        <v>5945.1</v>
      </c>
      <c r="E179" s="39">
        <v>-34.1</v>
      </c>
      <c r="F179" s="35">
        <f t="shared" si="2"/>
        <v>5911</v>
      </c>
    </row>
    <row r="180" spans="1:6" ht="15.75" x14ac:dyDescent="0.25">
      <c r="A180" s="98"/>
      <c r="B180" s="99" t="s">
        <v>100</v>
      </c>
      <c r="C180" s="100"/>
      <c r="D180" s="39">
        <v>222</v>
      </c>
      <c r="E180" s="39">
        <v>34.1</v>
      </c>
      <c r="F180" s="35">
        <f t="shared" si="2"/>
        <v>256.10000000000002</v>
      </c>
    </row>
    <row r="181" spans="1:6" ht="15.75" x14ac:dyDescent="0.25">
      <c r="A181" s="98"/>
      <c r="B181" s="37" t="s">
        <v>59</v>
      </c>
      <c r="C181" s="38"/>
      <c r="D181" s="39">
        <v>439.4</v>
      </c>
      <c r="E181" s="39">
        <v>14.7</v>
      </c>
      <c r="F181" s="35">
        <f t="shared" si="2"/>
        <v>454.09999999999997</v>
      </c>
    </row>
    <row r="182" spans="1:6" ht="15.75" x14ac:dyDescent="0.25">
      <c r="A182" s="120"/>
      <c r="B182" s="37" t="s">
        <v>60</v>
      </c>
      <c r="C182" s="38"/>
      <c r="D182" s="39">
        <v>1055.5</v>
      </c>
      <c r="E182" s="39">
        <v>-14.7</v>
      </c>
      <c r="F182" s="35">
        <f t="shared" si="2"/>
        <v>1040.8</v>
      </c>
    </row>
    <row r="183" spans="1:6" ht="15.75" x14ac:dyDescent="0.25">
      <c r="A183" s="44" t="s">
        <v>36</v>
      </c>
      <c r="B183" s="99" t="s">
        <v>71</v>
      </c>
      <c r="C183" s="100"/>
      <c r="D183" s="36">
        <v>1316.8</v>
      </c>
      <c r="E183" s="39">
        <v>797.6</v>
      </c>
      <c r="F183" s="35">
        <f>SUM(D183:E183)</f>
        <v>2114.4</v>
      </c>
    </row>
    <row r="184" spans="1:6" ht="15.75" x14ac:dyDescent="0.25">
      <c r="A184" s="97" t="s">
        <v>26</v>
      </c>
      <c r="B184" s="99" t="s">
        <v>93</v>
      </c>
      <c r="C184" s="100"/>
      <c r="D184" s="36">
        <v>790.2</v>
      </c>
      <c r="E184" s="39">
        <v>195.8</v>
      </c>
      <c r="F184" s="40">
        <f t="shared" si="2"/>
        <v>986</v>
      </c>
    </row>
    <row r="185" spans="1:6" ht="15.75" x14ac:dyDescent="0.25">
      <c r="A185" s="98"/>
      <c r="B185" s="99" t="s">
        <v>65</v>
      </c>
      <c r="C185" s="100"/>
      <c r="D185" s="36">
        <v>87823.2</v>
      </c>
      <c r="E185" s="39">
        <v>-3000</v>
      </c>
      <c r="F185" s="40">
        <f t="shared" si="2"/>
        <v>84823.2</v>
      </c>
    </row>
    <row r="186" spans="1:6" ht="15.75" x14ac:dyDescent="0.25">
      <c r="A186" s="98"/>
      <c r="B186" s="99" t="s">
        <v>97</v>
      </c>
      <c r="C186" s="100"/>
      <c r="D186" s="36">
        <v>5736</v>
      </c>
      <c r="E186" s="39">
        <v>3000</v>
      </c>
      <c r="F186" s="40">
        <f t="shared" si="2"/>
        <v>8736</v>
      </c>
    </row>
    <row r="187" spans="1:6" ht="15.75" x14ac:dyDescent="0.25">
      <c r="A187" s="98"/>
      <c r="B187" s="37" t="s">
        <v>75</v>
      </c>
      <c r="C187" s="38"/>
      <c r="D187" s="36">
        <v>26090</v>
      </c>
      <c r="E187" s="39">
        <v>43000</v>
      </c>
      <c r="F187" s="40">
        <f t="shared" si="2"/>
        <v>69090</v>
      </c>
    </row>
    <row r="188" spans="1:6" ht="15.75" x14ac:dyDescent="0.25">
      <c r="A188" s="98"/>
      <c r="B188" s="37" t="s">
        <v>55</v>
      </c>
      <c r="C188" s="38"/>
      <c r="D188" s="36">
        <v>118474.4</v>
      </c>
      <c r="E188" s="39">
        <v>-43000</v>
      </c>
      <c r="F188" s="40">
        <f t="shared" si="2"/>
        <v>75474.399999999994</v>
      </c>
    </row>
    <row r="189" spans="1:6" ht="15.75" x14ac:dyDescent="0.25">
      <c r="A189" s="98"/>
      <c r="B189" s="37" t="s">
        <v>94</v>
      </c>
      <c r="C189" s="38"/>
      <c r="D189" s="36">
        <v>1064.3</v>
      </c>
      <c r="E189" s="39">
        <v>-1.1000000000000001</v>
      </c>
      <c r="F189" s="40">
        <f t="shared" si="2"/>
        <v>1063.2</v>
      </c>
    </row>
    <row r="190" spans="1:6" ht="15.75" x14ac:dyDescent="0.25">
      <c r="A190" s="98"/>
      <c r="B190" s="37" t="s">
        <v>99</v>
      </c>
      <c r="C190" s="38"/>
      <c r="D190" s="36">
        <v>82.3</v>
      </c>
      <c r="E190" s="39">
        <v>1.1000000000000001</v>
      </c>
      <c r="F190" s="40">
        <f t="shared" si="2"/>
        <v>83.399999999999991</v>
      </c>
    </row>
    <row r="191" spans="1:6" ht="15.75" x14ac:dyDescent="0.25">
      <c r="A191" s="98"/>
      <c r="B191" s="99" t="s">
        <v>145</v>
      </c>
      <c r="C191" s="100"/>
      <c r="D191" s="36">
        <v>3115.8</v>
      </c>
      <c r="E191" s="39">
        <v>930.4</v>
      </c>
      <c r="F191" s="40">
        <f t="shared" si="2"/>
        <v>4046.2000000000003</v>
      </c>
    </row>
    <row r="192" spans="1:6" ht="15.75" x14ac:dyDescent="0.25">
      <c r="A192" s="98"/>
      <c r="B192" s="99" t="s">
        <v>99</v>
      </c>
      <c r="C192" s="100"/>
      <c r="D192" s="36">
        <v>150.4</v>
      </c>
      <c r="E192" s="39">
        <v>83.4</v>
      </c>
      <c r="F192" s="40">
        <f t="shared" si="2"/>
        <v>233.8</v>
      </c>
    </row>
    <row r="193" spans="1:13" ht="15.75" x14ac:dyDescent="0.25">
      <c r="A193" s="98"/>
      <c r="B193" s="99" t="s">
        <v>144</v>
      </c>
      <c r="C193" s="100"/>
      <c r="D193" s="36">
        <v>4663.7</v>
      </c>
      <c r="E193" s="39">
        <v>1393.2</v>
      </c>
      <c r="F193" s="40">
        <f t="shared" si="2"/>
        <v>6056.9</v>
      </c>
    </row>
    <row r="194" spans="1:13" ht="15.75" x14ac:dyDescent="0.25">
      <c r="A194" s="98"/>
      <c r="B194" s="99" t="s">
        <v>146</v>
      </c>
      <c r="C194" s="100"/>
      <c r="D194" s="36">
        <v>9188.4</v>
      </c>
      <c r="E194" s="39">
        <v>2190.4</v>
      </c>
      <c r="F194" s="40">
        <f t="shared" si="2"/>
        <v>11378.8</v>
      </c>
    </row>
    <row r="195" spans="1:13" ht="15.75" x14ac:dyDescent="0.25">
      <c r="A195" s="7" t="s">
        <v>6</v>
      </c>
      <c r="B195" s="107"/>
      <c r="C195" s="107"/>
      <c r="D195" s="8" t="s">
        <v>20</v>
      </c>
      <c r="E195" s="9">
        <f>SUM(E121:E194)</f>
        <v>28966.100000000002</v>
      </c>
      <c r="F195" s="8"/>
      <c r="G195" s="5">
        <f>24924+45+1500+2497.1</f>
        <v>28966.1</v>
      </c>
      <c r="H195" s="59">
        <f>G195-E195</f>
        <v>0</v>
      </c>
      <c r="I195" s="5">
        <f>24924-83.4-2190.4-1589-930.4-670.6-1301.5-213.7-7447-313-849-1543.8-4609.7-219.6-64.5-1554.3-213.6-1130.5</f>
        <v>-3.4106051316484809E-12</v>
      </c>
      <c r="J195" s="16">
        <f>I195-H195</f>
        <v>-3.4106051316484809E-12</v>
      </c>
    </row>
    <row r="196" spans="1:13" ht="7.5" customHeight="1" x14ac:dyDescent="0.25">
      <c r="A196" s="2"/>
      <c r="B196" s="3"/>
      <c r="C196" s="3"/>
      <c r="D196" s="4"/>
      <c r="E196" s="1"/>
      <c r="F196" s="4"/>
    </row>
    <row r="197" spans="1:13" s="61" customFormat="1" ht="96.75" customHeight="1" x14ac:dyDescent="0.25">
      <c r="A197" s="121" t="s">
        <v>241</v>
      </c>
      <c r="B197" s="121"/>
      <c r="C197" s="121"/>
      <c r="D197" s="121"/>
      <c r="E197" s="121"/>
      <c r="F197" s="121"/>
    </row>
    <row r="198" spans="1:13" ht="16.5" customHeight="1" x14ac:dyDescent="0.25">
      <c r="A198" s="121" t="s">
        <v>232</v>
      </c>
      <c r="B198" s="121"/>
      <c r="C198" s="121"/>
      <c r="D198" s="121"/>
      <c r="E198" s="121"/>
      <c r="F198" s="121"/>
      <c r="G198" s="45"/>
      <c r="H198" s="45"/>
      <c r="I198" s="45"/>
      <c r="J198" s="45"/>
      <c r="K198" s="45"/>
      <c r="L198" s="45"/>
      <c r="M198" s="45"/>
    </row>
    <row r="199" spans="1:13" s="58" customFormat="1" ht="11.25" x14ac:dyDescent="0.2">
      <c r="A199" s="56"/>
      <c r="B199" s="56"/>
      <c r="C199" s="56"/>
      <c r="D199" s="56"/>
      <c r="E199" s="56"/>
      <c r="F199" s="57" t="s">
        <v>7</v>
      </c>
    </row>
    <row r="200" spans="1:13" ht="15.75" customHeight="1" x14ac:dyDescent="0.25">
      <c r="A200" s="128" t="s">
        <v>10</v>
      </c>
      <c r="B200" s="129"/>
      <c r="C200" s="96" t="s">
        <v>11</v>
      </c>
      <c r="D200" s="96"/>
      <c r="E200" s="96"/>
      <c r="F200" s="96"/>
    </row>
    <row r="201" spans="1:13" ht="17.25" customHeight="1" x14ac:dyDescent="0.25">
      <c r="A201" s="41" t="s">
        <v>12</v>
      </c>
      <c r="B201" s="72">
        <v>33.5</v>
      </c>
      <c r="C201" s="108" t="s">
        <v>27</v>
      </c>
      <c r="D201" s="109"/>
      <c r="E201" s="110"/>
      <c r="F201" s="125">
        <f>E61</f>
        <v>-6208.4937599999994</v>
      </c>
      <c r="M201" s="43"/>
    </row>
    <row r="202" spans="1:13" ht="15.75" customHeight="1" x14ac:dyDescent="0.2">
      <c r="A202" s="42" t="s">
        <v>13</v>
      </c>
      <c r="B202" s="72">
        <f>-7537.9+30.91729+544.98895</f>
        <v>-6961.9937599999994</v>
      </c>
      <c r="C202" s="111"/>
      <c r="D202" s="112"/>
      <c r="E202" s="113"/>
      <c r="F202" s="126"/>
    </row>
    <row r="203" spans="1:13" ht="16.5" customHeight="1" x14ac:dyDescent="0.25">
      <c r="A203" s="41" t="s">
        <v>28</v>
      </c>
      <c r="B203" s="72">
        <v>720</v>
      </c>
      <c r="C203" s="114"/>
      <c r="D203" s="115"/>
      <c r="E203" s="116"/>
      <c r="F203" s="127"/>
      <c r="G203" s="5">
        <f>-48.5-182.6+30.6-370.6-1713.1+150+1563.1+8173+48.5</f>
        <v>7650.4</v>
      </c>
      <c r="H203" s="16">
        <f>G203-E195</f>
        <v>-21315.700000000004</v>
      </c>
    </row>
    <row r="204" spans="1:13" ht="16.5" customHeight="1" x14ac:dyDescent="0.2">
      <c r="A204" s="117" t="s">
        <v>153</v>
      </c>
      <c r="B204" s="125">
        <v>24924</v>
      </c>
      <c r="C204" s="104" t="s">
        <v>154</v>
      </c>
      <c r="D204" s="105"/>
      <c r="E204" s="106"/>
      <c r="F204" s="74">
        <v>7447</v>
      </c>
      <c r="H204" s="16"/>
    </row>
    <row r="205" spans="1:13" ht="16.5" customHeight="1" x14ac:dyDescent="0.2">
      <c r="A205" s="118"/>
      <c r="B205" s="126"/>
      <c r="C205" s="104" t="s">
        <v>168</v>
      </c>
      <c r="D205" s="105"/>
      <c r="E205" s="106"/>
      <c r="F205" s="74">
        <f>313-84.6</f>
        <v>228.4</v>
      </c>
      <c r="H205" s="16"/>
    </row>
    <row r="206" spans="1:13" ht="16.5" customHeight="1" x14ac:dyDescent="0.2">
      <c r="A206" s="118"/>
      <c r="B206" s="126"/>
      <c r="C206" s="104" t="s">
        <v>155</v>
      </c>
      <c r="D206" s="105"/>
      <c r="E206" s="106"/>
      <c r="F206" s="74">
        <v>849</v>
      </c>
      <c r="H206" s="16"/>
    </row>
    <row r="207" spans="1:13" ht="16.5" customHeight="1" x14ac:dyDescent="0.2">
      <c r="A207" s="118"/>
      <c r="B207" s="126"/>
      <c r="C207" s="104" t="s">
        <v>156</v>
      </c>
      <c r="D207" s="105"/>
      <c r="E207" s="106"/>
      <c r="F207" s="74">
        <v>1543.8</v>
      </c>
      <c r="H207" s="16"/>
    </row>
    <row r="208" spans="1:13" ht="16.5" customHeight="1" x14ac:dyDescent="0.2">
      <c r="A208" s="118"/>
      <c r="B208" s="126"/>
      <c r="C208" s="104" t="s">
        <v>161</v>
      </c>
      <c r="D208" s="105"/>
      <c r="E208" s="106"/>
      <c r="F208" s="74">
        <v>1554.3</v>
      </c>
      <c r="H208" s="16"/>
    </row>
    <row r="209" spans="1:13" ht="16.5" customHeight="1" x14ac:dyDescent="0.2">
      <c r="A209" s="118"/>
      <c r="B209" s="126"/>
      <c r="C209" s="104" t="s">
        <v>157</v>
      </c>
      <c r="D209" s="105"/>
      <c r="E209" s="106"/>
      <c r="F209" s="74">
        <v>213.7</v>
      </c>
      <c r="H209" s="16"/>
    </row>
    <row r="210" spans="1:13" ht="16.5" customHeight="1" x14ac:dyDescent="0.2">
      <c r="A210" s="118"/>
      <c r="B210" s="126"/>
      <c r="C210" s="104" t="s">
        <v>158</v>
      </c>
      <c r="D210" s="105"/>
      <c r="E210" s="106"/>
      <c r="F210" s="74">
        <v>1301.5</v>
      </c>
      <c r="H210" s="16"/>
    </row>
    <row r="211" spans="1:13" ht="33" customHeight="1" x14ac:dyDescent="0.2">
      <c r="A211" s="118"/>
      <c r="B211" s="126"/>
      <c r="C211" s="104" t="s">
        <v>159</v>
      </c>
      <c r="D211" s="105"/>
      <c r="E211" s="106"/>
      <c r="F211" s="74">
        <v>213.6</v>
      </c>
      <c r="H211" s="16"/>
    </row>
    <row r="212" spans="1:13" ht="14.25" customHeight="1" x14ac:dyDescent="0.2">
      <c r="A212" s="118"/>
      <c r="B212" s="126"/>
      <c r="C212" s="104" t="s">
        <v>160</v>
      </c>
      <c r="D212" s="105"/>
      <c r="E212" s="106"/>
      <c r="F212" s="74">
        <f>1130.5+84.6</f>
        <v>1215.0999999999999</v>
      </c>
      <c r="H212" s="16"/>
    </row>
    <row r="213" spans="1:13" ht="33" customHeight="1" x14ac:dyDescent="0.2">
      <c r="A213" s="118"/>
      <c r="B213" s="126"/>
      <c r="C213" s="104" t="s">
        <v>162</v>
      </c>
      <c r="D213" s="105"/>
      <c r="E213" s="106"/>
      <c r="F213" s="74">
        <v>670.6</v>
      </c>
      <c r="H213" s="16"/>
    </row>
    <row r="214" spans="1:13" ht="16.5" customHeight="1" x14ac:dyDescent="0.2">
      <c r="A214" s="118"/>
      <c r="B214" s="126"/>
      <c r="C214" s="104" t="s">
        <v>163</v>
      </c>
      <c r="D214" s="105"/>
      <c r="E214" s="106"/>
      <c r="F214" s="74">
        <v>930.4</v>
      </c>
      <c r="H214" s="16"/>
    </row>
    <row r="215" spans="1:13" ht="16.5" customHeight="1" x14ac:dyDescent="0.2">
      <c r="A215" s="118"/>
      <c r="B215" s="126"/>
      <c r="C215" s="104" t="s">
        <v>164</v>
      </c>
      <c r="D215" s="105"/>
      <c r="E215" s="106"/>
      <c r="F215" s="74">
        <v>1589</v>
      </c>
      <c r="H215" s="16"/>
    </row>
    <row r="216" spans="1:13" ht="16.5" customHeight="1" x14ac:dyDescent="0.2">
      <c r="A216" s="118"/>
      <c r="B216" s="126"/>
      <c r="C216" s="104" t="s">
        <v>163</v>
      </c>
      <c r="D216" s="105"/>
      <c r="E216" s="106"/>
      <c r="F216" s="74">
        <v>2190.4</v>
      </c>
      <c r="H216" s="16"/>
    </row>
    <row r="217" spans="1:13" ht="16.5" customHeight="1" x14ac:dyDescent="0.2">
      <c r="A217" s="118"/>
      <c r="B217" s="126"/>
      <c r="C217" s="104" t="s">
        <v>165</v>
      </c>
      <c r="D217" s="105"/>
      <c r="E217" s="106"/>
      <c r="F217" s="74">
        <v>4609.7</v>
      </c>
      <c r="H217" s="16"/>
    </row>
    <row r="218" spans="1:13" ht="16.5" customHeight="1" x14ac:dyDescent="0.2">
      <c r="A218" s="118"/>
      <c r="B218" s="126"/>
      <c r="C218" s="122" t="s">
        <v>88</v>
      </c>
      <c r="D218" s="123"/>
      <c r="E218" s="124"/>
      <c r="F218" s="74">
        <v>64.5</v>
      </c>
      <c r="H218" s="16"/>
    </row>
    <row r="219" spans="1:13" ht="16.5" customHeight="1" x14ac:dyDescent="0.2">
      <c r="A219" s="118"/>
      <c r="B219" s="126"/>
      <c r="C219" s="104" t="s">
        <v>166</v>
      </c>
      <c r="D219" s="105"/>
      <c r="E219" s="106"/>
      <c r="F219" s="74">
        <v>219.6</v>
      </c>
      <c r="H219" s="16"/>
    </row>
    <row r="220" spans="1:13" ht="16.5" customHeight="1" x14ac:dyDescent="0.2">
      <c r="A220" s="119"/>
      <c r="B220" s="127"/>
      <c r="C220" s="104" t="s">
        <v>167</v>
      </c>
      <c r="D220" s="105"/>
      <c r="E220" s="106"/>
      <c r="F220" s="74">
        <v>83.4</v>
      </c>
      <c r="H220" s="16"/>
    </row>
    <row r="221" spans="1:13" ht="48" customHeight="1" x14ac:dyDescent="0.2">
      <c r="A221" s="60" t="s">
        <v>84</v>
      </c>
      <c r="B221" s="73">
        <v>65</v>
      </c>
      <c r="C221" s="104" t="s">
        <v>170</v>
      </c>
      <c r="D221" s="105"/>
      <c r="E221" s="106"/>
      <c r="F221" s="72">
        <v>45</v>
      </c>
    </row>
    <row r="222" spans="1:13" ht="16.5" customHeight="1" x14ac:dyDescent="0.2">
      <c r="A222" s="60" t="s">
        <v>22</v>
      </c>
      <c r="B222" s="73">
        <v>1500</v>
      </c>
      <c r="C222" s="104" t="s">
        <v>89</v>
      </c>
      <c r="D222" s="105"/>
      <c r="E222" s="106"/>
      <c r="F222" s="75">
        <v>1500</v>
      </c>
    </row>
    <row r="223" spans="1:13" ht="30.75" customHeight="1" x14ac:dyDescent="0.2">
      <c r="A223" s="76" t="s">
        <v>193</v>
      </c>
      <c r="B223" s="72">
        <v>2497.1</v>
      </c>
      <c r="C223" s="104" t="s">
        <v>160</v>
      </c>
      <c r="D223" s="105"/>
      <c r="E223" s="106"/>
      <c r="F223" s="72">
        <v>2497.1</v>
      </c>
    </row>
    <row r="224" spans="1:13" ht="15" x14ac:dyDescent="0.25">
      <c r="A224" s="18" t="s">
        <v>9</v>
      </c>
      <c r="B224" s="77">
        <f>SUM(B201:B222)</f>
        <v>20280.506240000002</v>
      </c>
      <c r="C224" s="101" t="s">
        <v>9</v>
      </c>
      <c r="D224" s="101"/>
      <c r="E224" s="101"/>
      <c r="F224" s="78">
        <f>SUM(F201:F222)</f>
        <v>20260.506239999999</v>
      </c>
      <c r="M224" s="43">
        <f>B224-F224</f>
        <v>20.000000000003638</v>
      </c>
    </row>
    <row r="225" spans="1:12" ht="0.75" customHeight="1" x14ac:dyDescent="0.25">
      <c r="A225" s="13"/>
      <c r="B225" s="21"/>
      <c r="C225" s="13"/>
      <c r="D225" s="13"/>
      <c r="E225" s="13"/>
      <c r="F225" s="24">
        <f>F224-B224</f>
        <v>-20.000000000003638</v>
      </c>
    </row>
    <row r="226" spans="1:12" ht="18" customHeight="1" x14ac:dyDescent="0.25">
      <c r="A226" s="102" t="s">
        <v>66</v>
      </c>
      <c r="B226" s="102"/>
      <c r="C226" s="102"/>
      <c r="D226" s="102"/>
      <c r="E226" s="103" t="s">
        <v>67</v>
      </c>
      <c r="F226" s="103"/>
    </row>
    <row r="227" spans="1:12" ht="1.5" customHeight="1" x14ac:dyDescent="0.25">
      <c r="A227" s="2"/>
      <c r="B227" s="3"/>
      <c r="C227" s="3"/>
      <c r="D227" s="4"/>
      <c r="E227" s="1"/>
      <c r="F227" s="4"/>
    </row>
    <row r="228" spans="1:12" ht="15.75" customHeight="1" x14ac:dyDescent="0.2">
      <c r="B228" s="16"/>
    </row>
    <row r="229" spans="1:12" ht="17.25" customHeight="1" x14ac:dyDescent="0.2"/>
    <row r="230" spans="1:12" ht="14.25" customHeight="1" x14ac:dyDescent="0.2">
      <c r="G230" s="16"/>
      <c r="H230" s="16"/>
      <c r="J230" s="16"/>
      <c r="L230" s="16"/>
    </row>
    <row r="231" spans="1:12" ht="14.25" customHeight="1" x14ac:dyDescent="0.2">
      <c r="G231" s="16"/>
      <c r="H231" s="16"/>
      <c r="J231" s="16"/>
      <c r="L231" s="16"/>
    </row>
  </sheetData>
  <mergeCells count="152">
    <mergeCell ref="A29:F29"/>
    <mergeCell ref="A34:F34"/>
    <mergeCell ref="A35:F35"/>
    <mergeCell ref="A36:F36"/>
    <mergeCell ref="A30:F30"/>
    <mergeCell ref="A31:F31"/>
    <mergeCell ref="A32:F32"/>
    <mergeCell ref="A33:F33"/>
    <mergeCell ref="A1:F1"/>
    <mergeCell ref="A2:F2"/>
    <mergeCell ref="A3:F3"/>
    <mergeCell ref="A4:F4"/>
    <mergeCell ref="A5:F5"/>
    <mergeCell ref="A6:F6"/>
    <mergeCell ref="A7:F7"/>
    <mergeCell ref="A8:F8"/>
    <mergeCell ref="A28:F28"/>
    <mergeCell ref="A9:F9"/>
    <mergeCell ref="A27:F27"/>
    <mergeCell ref="A37:F37"/>
    <mergeCell ref="A38:F38"/>
    <mergeCell ref="A39:F39"/>
    <mergeCell ref="A40:F40"/>
    <mergeCell ref="A41:F41"/>
    <mergeCell ref="A42:F42"/>
    <mergeCell ref="B48:C48"/>
    <mergeCell ref="A49:A51"/>
    <mergeCell ref="B49:C49"/>
    <mergeCell ref="A43:F43"/>
    <mergeCell ref="A44:F44"/>
    <mergeCell ref="B46:C46"/>
    <mergeCell ref="B47:C47"/>
    <mergeCell ref="A47:A48"/>
    <mergeCell ref="A52:A60"/>
    <mergeCell ref="B61:C61"/>
    <mergeCell ref="A63:F63"/>
    <mergeCell ref="A64:F64"/>
    <mergeCell ref="A65:F65"/>
    <mergeCell ref="A66:F66"/>
    <mergeCell ref="A71:F71"/>
    <mergeCell ref="A72:F72"/>
    <mergeCell ref="A75:F75"/>
    <mergeCell ref="A67:F67"/>
    <mergeCell ref="A68:F68"/>
    <mergeCell ref="A69:F69"/>
    <mergeCell ref="A70:F70"/>
    <mergeCell ref="A73:F73"/>
    <mergeCell ref="A74:F74"/>
    <mergeCell ref="A84:F84"/>
    <mergeCell ref="A82:F82"/>
    <mergeCell ref="A85:F85"/>
    <mergeCell ref="A86:F86"/>
    <mergeCell ref="A76:F76"/>
    <mergeCell ref="A77:F77"/>
    <mergeCell ref="A79:F79"/>
    <mergeCell ref="A78:F78"/>
    <mergeCell ref="A81:F81"/>
    <mergeCell ref="A80:F80"/>
    <mergeCell ref="A83:F83"/>
    <mergeCell ref="A116:F116"/>
    <mergeCell ref="A118:F118"/>
    <mergeCell ref="A114:F114"/>
    <mergeCell ref="A87:F87"/>
    <mergeCell ref="A89:F89"/>
    <mergeCell ref="A90:F90"/>
    <mergeCell ref="A91:F91"/>
    <mergeCell ref="A92:F92"/>
    <mergeCell ref="A93:F93"/>
    <mergeCell ref="A94:F94"/>
    <mergeCell ref="A95:F95"/>
    <mergeCell ref="A97:F97"/>
    <mergeCell ref="B176:C176"/>
    <mergeCell ref="B153:C153"/>
    <mergeCell ref="B166:C166"/>
    <mergeCell ref="B167:C167"/>
    <mergeCell ref="B191:C191"/>
    <mergeCell ref="B192:C192"/>
    <mergeCell ref="B177:C177"/>
    <mergeCell ref="B178:C178"/>
    <mergeCell ref="A98:F98"/>
    <mergeCell ref="A100:F100"/>
    <mergeCell ref="A102:F102"/>
    <mergeCell ref="B120:C120"/>
    <mergeCell ref="A121:A143"/>
    <mergeCell ref="A103:F103"/>
    <mergeCell ref="A105:F105"/>
    <mergeCell ref="A107:F107"/>
    <mergeCell ref="A108:F108"/>
    <mergeCell ref="A109:F109"/>
    <mergeCell ref="A110:F110"/>
    <mergeCell ref="A115:F115"/>
    <mergeCell ref="A111:F111"/>
    <mergeCell ref="A113:F113"/>
    <mergeCell ref="A117:F117"/>
    <mergeCell ref="A112:F112"/>
    <mergeCell ref="A170:A175"/>
    <mergeCell ref="A144:A148"/>
    <mergeCell ref="A149:A154"/>
    <mergeCell ref="B150:C150"/>
    <mergeCell ref="B151:C151"/>
    <mergeCell ref="B152:C152"/>
    <mergeCell ref="B154:C154"/>
    <mergeCell ref="B171:C171"/>
    <mergeCell ref="B172:C172"/>
    <mergeCell ref="B174:C174"/>
    <mergeCell ref="B175:C175"/>
    <mergeCell ref="B169:C169"/>
    <mergeCell ref="B170:C170"/>
    <mergeCell ref="B179:C179"/>
    <mergeCell ref="B180:C180"/>
    <mergeCell ref="B183:C183"/>
    <mergeCell ref="B186:C186"/>
    <mergeCell ref="C201:E203"/>
    <mergeCell ref="A204:A220"/>
    <mergeCell ref="A155:A169"/>
    <mergeCell ref="B168:C168"/>
    <mergeCell ref="A197:F197"/>
    <mergeCell ref="C216:E216"/>
    <mergeCell ref="C217:E217"/>
    <mergeCell ref="C218:E218"/>
    <mergeCell ref="B204:B220"/>
    <mergeCell ref="C204:E204"/>
    <mergeCell ref="C205:E205"/>
    <mergeCell ref="C206:E206"/>
    <mergeCell ref="C207:E207"/>
    <mergeCell ref="C208:E208"/>
    <mergeCell ref="C209:E209"/>
    <mergeCell ref="A177:A182"/>
    <mergeCell ref="B193:C193"/>
    <mergeCell ref="F201:F203"/>
    <mergeCell ref="A198:F198"/>
    <mergeCell ref="A200:B200"/>
    <mergeCell ref="C200:F200"/>
    <mergeCell ref="A184:A194"/>
    <mergeCell ref="B184:C184"/>
    <mergeCell ref="C224:E224"/>
    <mergeCell ref="A226:D226"/>
    <mergeCell ref="E226:F226"/>
    <mergeCell ref="C210:E210"/>
    <mergeCell ref="C211:E211"/>
    <mergeCell ref="C212:E212"/>
    <mergeCell ref="C213:E213"/>
    <mergeCell ref="C214:E214"/>
    <mergeCell ref="C222:E222"/>
    <mergeCell ref="C221:E221"/>
    <mergeCell ref="C223:E223"/>
    <mergeCell ref="C219:E219"/>
    <mergeCell ref="C220:E220"/>
    <mergeCell ref="C215:E215"/>
    <mergeCell ref="B194:C194"/>
    <mergeCell ref="B195:C195"/>
    <mergeCell ref="B185:C185"/>
  </mergeCells>
  <pageMargins left="0.47244094488188981" right="0" top="0.6" bottom="0.17" header="0.15748031496062992" footer="0.11811023622047245"/>
  <pageSetup paperSize="9" scale="86" fitToHeight="14" orientation="portrait" r:id="rId1"/>
  <headerFooter alignWithMargins="0">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tabSelected="1" topLeftCell="A56" workbookViewId="0">
      <selection activeCell="A81" sqref="A81"/>
    </sheetView>
  </sheetViews>
  <sheetFormatPr defaultColWidth="9.140625" defaultRowHeight="18.75" x14ac:dyDescent="0.3"/>
  <cols>
    <col min="1" max="1" width="121.5703125" style="79" customWidth="1"/>
    <col min="2" max="2" width="10" style="85" customWidth="1"/>
    <col min="3" max="3" width="15.85546875" style="85" customWidth="1"/>
    <col min="4" max="4" width="15.28515625" style="85" customWidth="1"/>
    <col min="5" max="5" width="9.42578125" style="85" bestFit="1" customWidth="1"/>
    <col min="6" max="7" width="10.140625" style="85" bestFit="1" customWidth="1"/>
    <col min="8" max="8" width="11" style="85" bestFit="1" customWidth="1"/>
    <col min="9" max="9" width="17.7109375" style="85" customWidth="1"/>
    <col min="10" max="16384" width="9.140625" style="79"/>
  </cols>
  <sheetData>
    <row r="1" spans="1:8" x14ac:dyDescent="0.3">
      <c r="A1" s="80" t="s">
        <v>0</v>
      </c>
    </row>
    <row r="2" spans="1:8" ht="64.5" customHeight="1" x14ac:dyDescent="0.3">
      <c r="A2" s="90" t="s">
        <v>244</v>
      </c>
    </row>
    <row r="3" spans="1:8" x14ac:dyDescent="0.3">
      <c r="A3" s="79" t="s">
        <v>264</v>
      </c>
    </row>
    <row r="4" spans="1:8" x14ac:dyDescent="0.3">
      <c r="A4" s="79" t="s">
        <v>265</v>
      </c>
    </row>
    <row r="5" spans="1:8" ht="37.5" x14ac:dyDescent="0.3">
      <c r="A5" s="91" t="s">
        <v>285</v>
      </c>
    </row>
    <row r="6" spans="1:8" ht="56.25" hidden="1" x14ac:dyDescent="0.3">
      <c r="A6" s="91" t="s">
        <v>266</v>
      </c>
    </row>
    <row r="7" spans="1:8" x14ac:dyDescent="0.3">
      <c r="A7" s="79" t="s">
        <v>279</v>
      </c>
    </row>
    <row r="8" spans="1:8" ht="94.5" customHeight="1" x14ac:dyDescent="0.3">
      <c r="A8" s="91" t="s">
        <v>286</v>
      </c>
    </row>
    <row r="9" spans="1:8" ht="42" customHeight="1" x14ac:dyDescent="0.3">
      <c r="A9" s="91" t="s">
        <v>281</v>
      </c>
    </row>
    <row r="10" spans="1:8" ht="112.5" x14ac:dyDescent="0.3">
      <c r="A10" s="91" t="s">
        <v>293</v>
      </c>
    </row>
    <row r="11" spans="1:8" ht="37.5" x14ac:dyDescent="0.3">
      <c r="A11" s="91" t="s">
        <v>294</v>
      </c>
      <c r="C11" s="155">
        <v>2019</v>
      </c>
      <c r="D11" s="155"/>
      <c r="E11" s="155">
        <v>2020</v>
      </c>
      <c r="F11" s="155"/>
      <c r="G11" s="155">
        <v>2021</v>
      </c>
      <c r="H11" s="155"/>
    </row>
    <row r="12" spans="1:8" ht="37.5" x14ac:dyDescent="0.3">
      <c r="A12" s="91" t="s">
        <v>295</v>
      </c>
      <c r="C12" s="94"/>
      <c r="D12" s="94"/>
      <c r="E12" s="94"/>
      <c r="F12" s="94"/>
      <c r="G12" s="94"/>
      <c r="H12" s="94"/>
    </row>
    <row r="13" spans="1:8" ht="37.5" x14ac:dyDescent="0.3">
      <c r="A13" s="91" t="s">
        <v>299</v>
      </c>
      <c r="C13" s="94"/>
      <c r="D13" s="94"/>
      <c r="E13" s="94"/>
      <c r="F13" s="94"/>
      <c r="G13" s="94"/>
      <c r="H13" s="94"/>
    </row>
    <row r="14" spans="1:8" ht="37.5" x14ac:dyDescent="0.3">
      <c r="A14" s="91" t="s">
        <v>298</v>
      </c>
      <c r="C14" s="94"/>
      <c r="D14" s="94"/>
      <c r="E14" s="94"/>
      <c r="F14" s="94"/>
      <c r="G14" s="94"/>
      <c r="H14" s="94"/>
    </row>
    <row r="15" spans="1:8" ht="56.25" x14ac:dyDescent="0.3">
      <c r="A15" s="91" t="s">
        <v>297</v>
      </c>
      <c r="C15" s="94"/>
      <c r="D15" s="94"/>
      <c r="E15" s="94"/>
      <c r="F15" s="94"/>
      <c r="G15" s="94"/>
      <c r="H15" s="94"/>
    </row>
    <row r="16" spans="1:8" ht="118.5" customHeight="1" x14ac:dyDescent="0.3">
      <c r="A16" s="91" t="s">
        <v>296</v>
      </c>
      <c r="C16" s="94"/>
      <c r="D16" s="94"/>
      <c r="E16" s="94"/>
      <c r="F16" s="94"/>
      <c r="G16" s="94"/>
      <c r="H16" s="94"/>
    </row>
    <row r="17" spans="1:9" ht="75" x14ac:dyDescent="0.3">
      <c r="A17" s="91" t="s">
        <v>300</v>
      </c>
      <c r="C17" s="94"/>
      <c r="D17" s="94"/>
      <c r="E17" s="94"/>
      <c r="F17" s="94"/>
      <c r="G17" s="94"/>
      <c r="H17" s="94"/>
    </row>
    <row r="18" spans="1:9" ht="56.25" customHeight="1" x14ac:dyDescent="0.3">
      <c r="A18" s="91" t="s">
        <v>301</v>
      </c>
      <c r="C18" s="94"/>
      <c r="D18" s="94"/>
      <c r="E18" s="94"/>
      <c r="F18" s="94"/>
      <c r="G18" s="94"/>
      <c r="H18" s="94"/>
    </row>
    <row r="19" spans="1:9" ht="57.75" customHeight="1" x14ac:dyDescent="0.3">
      <c r="A19" s="91" t="s">
        <v>302</v>
      </c>
      <c r="C19" s="94"/>
      <c r="D19" s="94"/>
      <c r="E19" s="94"/>
      <c r="F19" s="94"/>
      <c r="G19" s="94"/>
      <c r="H19" s="94"/>
    </row>
    <row r="20" spans="1:9" ht="56.25" x14ac:dyDescent="0.3">
      <c r="A20" s="91" t="s">
        <v>303</v>
      </c>
      <c r="C20" s="94"/>
      <c r="D20" s="94"/>
      <c r="E20" s="94"/>
      <c r="F20" s="94"/>
      <c r="G20" s="94"/>
      <c r="H20" s="94"/>
    </row>
    <row r="21" spans="1:9" ht="37.5" x14ac:dyDescent="0.3">
      <c r="A21" s="91" t="s">
        <v>304</v>
      </c>
      <c r="C21" s="94"/>
      <c r="D21" s="94"/>
      <c r="E21" s="94"/>
      <c r="F21" s="94"/>
      <c r="G21" s="94"/>
      <c r="H21" s="94"/>
    </row>
    <row r="22" spans="1:9" ht="56.25" x14ac:dyDescent="0.3">
      <c r="A22" s="91" t="s">
        <v>284</v>
      </c>
      <c r="C22" s="94"/>
      <c r="D22" s="94"/>
      <c r="E22" s="94"/>
      <c r="F22" s="94"/>
      <c r="G22" s="94"/>
      <c r="H22" s="94"/>
    </row>
    <row r="23" spans="1:9" ht="56.25" x14ac:dyDescent="0.3">
      <c r="A23" s="91" t="s">
        <v>282</v>
      </c>
      <c r="C23" s="94"/>
      <c r="D23" s="94"/>
      <c r="E23" s="94"/>
      <c r="F23" s="94"/>
      <c r="G23" s="94"/>
      <c r="H23" s="94"/>
    </row>
    <row r="24" spans="1:9" ht="37.5" x14ac:dyDescent="0.3">
      <c r="A24" s="91" t="s">
        <v>283</v>
      </c>
      <c r="C24" s="94"/>
      <c r="D24" s="94"/>
      <c r="E24" s="94"/>
      <c r="F24" s="94"/>
      <c r="G24" s="94"/>
      <c r="H24" s="94"/>
    </row>
    <row r="25" spans="1:9" ht="75" x14ac:dyDescent="0.3">
      <c r="A25" s="91" t="s">
        <v>292</v>
      </c>
    </row>
    <row r="26" spans="1:9" ht="21.75" customHeight="1" x14ac:dyDescent="0.3">
      <c r="A26" s="91"/>
    </row>
    <row r="27" spans="1:9" s="82" customFormat="1" ht="37.5" x14ac:dyDescent="0.3">
      <c r="A27" s="82" t="s">
        <v>245</v>
      </c>
      <c r="B27" s="86"/>
      <c r="C27" s="86" t="s">
        <v>260</v>
      </c>
      <c r="D27" s="86" t="s">
        <v>261</v>
      </c>
      <c r="E27" s="86" t="s">
        <v>260</v>
      </c>
      <c r="F27" s="86" t="s">
        <v>261</v>
      </c>
      <c r="G27" s="86" t="s">
        <v>260</v>
      </c>
      <c r="H27" s="86" t="s">
        <v>261</v>
      </c>
      <c r="I27" s="86"/>
    </row>
    <row r="28" spans="1:9" s="81" customFormat="1" ht="110.25" customHeight="1" x14ac:dyDescent="0.3">
      <c r="A28" s="92" t="s">
        <v>272</v>
      </c>
      <c r="B28" s="85"/>
      <c r="C28" s="86"/>
      <c r="D28" s="86">
        <f>2095.9+318+5751</f>
        <v>8164.9</v>
      </c>
      <c r="E28" s="86"/>
      <c r="F28" s="86"/>
      <c r="G28" s="86"/>
      <c r="H28" s="86"/>
      <c r="I28" s="86"/>
    </row>
    <row r="29" spans="1:9" s="82" customFormat="1" ht="37.5" x14ac:dyDescent="0.3">
      <c r="A29" s="82" t="s">
        <v>246</v>
      </c>
      <c r="B29" s="86"/>
      <c r="C29" s="85"/>
      <c r="D29" s="85"/>
      <c r="E29" s="85"/>
      <c r="F29" s="85"/>
      <c r="G29" s="85"/>
      <c r="H29" s="85"/>
      <c r="I29" s="85"/>
    </row>
    <row r="30" spans="1:9" s="81" customFormat="1" ht="119.25" customHeight="1" x14ac:dyDescent="0.3">
      <c r="A30" s="92" t="s">
        <v>311</v>
      </c>
      <c r="B30" s="85"/>
      <c r="C30" s="86"/>
      <c r="D30" s="86">
        <f>1173+619.3</f>
        <v>1792.3</v>
      </c>
      <c r="E30" s="86"/>
      <c r="F30" s="86"/>
      <c r="G30" s="86"/>
      <c r="H30" s="86"/>
      <c r="I30" s="86"/>
    </row>
    <row r="31" spans="1:9" s="83" customFormat="1" ht="37.5" x14ac:dyDescent="0.3">
      <c r="A31" s="83" t="s">
        <v>247</v>
      </c>
      <c r="B31" s="86"/>
      <c r="C31" s="85"/>
      <c r="D31" s="85"/>
      <c r="E31" s="85"/>
      <c r="F31" s="85"/>
      <c r="G31" s="85"/>
      <c r="H31" s="85"/>
      <c r="I31" s="85"/>
    </row>
    <row r="32" spans="1:9" ht="150" x14ac:dyDescent="0.3">
      <c r="A32" s="79" t="s">
        <v>275</v>
      </c>
      <c r="C32" s="86"/>
      <c r="D32" s="86">
        <f>87.1+32.6+69.7+273.1</f>
        <v>462.5</v>
      </c>
      <c r="E32" s="86"/>
      <c r="F32" s="86"/>
      <c r="G32" s="86"/>
      <c r="H32" s="86"/>
    </row>
    <row r="33" spans="1:9" s="82" customFormat="1" ht="37.5" x14ac:dyDescent="0.3">
      <c r="A33" s="84" t="s">
        <v>248</v>
      </c>
      <c r="B33" s="86"/>
      <c r="C33" s="85"/>
      <c r="D33" s="85"/>
      <c r="E33" s="85"/>
      <c r="F33" s="85"/>
      <c r="G33" s="85"/>
      <c r="H33" s="85"/>
      <c r="I33" s="85"/>
    </row>
    <row r="34" spans="1:9" s="82" customFormat="1" ht="175.5" customHeight="1" x14ac:dyDescent="0.3">
      <c r="A34" s="95" t="s">
        <v>274</v>
      </c>
      <c r="B34" s="86"/>
      <c r="C34" s="85">
        <v>1037</v>
      </c>
      <c r="D34" s="85"/>
      <c r="E34" s="85"/>
      <c r="F34" s="85"/>
      <c r="G34" s="85"/>
      <c r="H34" s="85"/>
      <c r="I34" s="85"/>
    </row>
    <row r="35" spans="1:9" s="81" customFormat="1" ht="48" customHeight="1" x14ac:dyDescent="0.3">
      <c r="A35" s="92" t="s">
        <v>291</v>
      </c>
      <c r="B35" s="85"/>
      <c r="C35" s="85">
        <v>77393.564750000005</v>
      </c>
      <c r="D35" s="85"/>
      <c r="E35" s="85"/>
      <c r="F35" s="87"/>
      <c r="G35" s="87"/>
      <c r="H35" s="85"/>
      <c r="I35" s="86"/>
    </row>
    <row r="36" spans="1:9" s="81" customFormat="1" ht="75" x14ac:dyDescent="0.3">
      <c r="A36" s="92" t="s">
        <v>273</v>
      </c>
      <c r="B36" s="85"/>
      <c r="C36" s="85"/>
      <c r="D36" s="85">
        <v>205.8</v>
      </c>
      <c r="E36" s="85"/>
      <c r="F36" s="87"/>
      <c r="G36" s="87"/>
      <c r="H36" s="85"/>
      <c r="I36" s="86"/>
    </row>
    <row r="37" spans="1:9" s="81" customFormat="1" ht="56.25" x14ac:dyDescent="0.3">
      <c r="A37" s="92" t="s">
        <v>268</v>
      </c>
      <c r="B37" s="85"/>
      <c r="C37" s="85"/>
      <c r="D37" s="85">
        <v>-87.1</v>
      </c>
      <c r="E37" s="85"/>
      <c r="F37" s="87"/>
      <c r="G37" s="87"/>
      <c r="H37" s="85"/>
      <c r="I37" s="85"/>
    </row>
    <row r="38" spans="1:9" s="81" customFormat="1" ht="37.5" x14ac:dyDescent="0.3">
      <c r="A38" s="92" t="s">
        <v>280</v>
      </c>
      <c r="B38" s="85"/>
      <c r="C38" s="86"/>
      <c r="D38" s="86"/>
      <c r="E38" s="86"/>
      <c r="F38" s="86"/>
      <c r="G38" s="86"/>
      <c r="H38" s="86"/>
      <c r="I38" s="86"/>
    </row>
    <row r="39" spans="1:9" s="83" customFormat="1" ht="32.25" customHeight="1" x14ac:dyDescent="0.3">
      <c r="A39" s="83" t="s">
        <v>249</v>
      </c>
      <c r="B39" s="86"/>
      <c r="C39" s="85"/>
      <c r="D39" s="85"/>
      <c r="E39" s="85"/>
      <c r="F39" s="85"/>
      <c r="G39" s="85"/>
      <c r="H39" s="85"/>
      <c r="I39" s="85"/>
    </row>
    <row r="40" spans="1:9" s="83" customFormat="1" ht="278.25" customHeight="1" x14ac:dyDescent="0.3">
      <c r="A40" s="91" t="s">
        <v>287</v>
      </c>
      <c r="B40" s="86"/>
      <c r="C40" s="85">
        <f>-754-8537.5-11000</f>
        <v>-20291.5</v>
      </c>
      <c r="D40" s="85"/>
      <c r="E40" s="85"/>
      <c r="F40" s="85"/>
      <c r="G40" s="85"/>
      <c r="H40" s="85"/>
      <c r="I40" s="85"/>
    </row>
    <row r="41" spans="1:9" s="83" customFormat="1" ht="279" customHeight="1" x14ac:dyDescent="0.3">
      <c r="A41" s="91" t="s">
        <v>288</v>
      </c>
      <c r="B41" s="86"/>
      <c r="C41" s="85">
        <f>100+2223.6+423+28589.4345+26.6</f>
        <v>31362.634499999996</v>
      </c>
      <c r="D41" s="85"/>
      <c r="E41" s="85">
        <v>423</v>
      </c>
      <c r="F41" s="85"/>
      <c r="G41" s="85">
        <v>423</v>
      </c>
      <c r="H41" s="85"/>
      <c r="I41" s="85"/>
    </row>
    <row r="42" spans="1:9" s="83" customFormat="1" ht="197.25" customHeight="1" x14ac:dyDescent="0.3">
      <c r="A42" s="91" t="s">
        <v>307</v>
      </c>
      <c r="B42" s="86"/>
      <c r="C42" s="85"/>
      <c r="D42" s="85">
        <f>448.6+71867.8</f>
        <v>72316.400000000009</v>
      </c>
      <c r="E42" s="85"/>
      <c r="F42" s="85"/>
      <c r="G42" s="85"/>
      <c r="H42" s="85"/>
      <c r="I42" s="85"/>
    </row>
    <row r="43" spans="1:9" s="83" customFormat="1" ht="177" customHeight="1" x14ac:dyDescent="0.3">
      <c r="A43" s="91" t="s">
        <v>309</v>
      </c>
      <c r="B43" s="86"/>
      <c r="C43" s="85"/>
      <c r="D43" s="85">
        <f>50+150</f>
        <v>200</v>
      </c>
      <c r="E43" s="85"/>
      <c r="F43" s="85"/>
      <c r="G43" s="85"/>
      <c r="H43" s="85"/>
      <c r="I43" s="85"/>
    </row>
    <row r="44" spans="1:9" s="81" customFormat="1" ht="49.5" customHeight="1" x14ac:dyDescent="0.3">
      <c r="A44" s="92" t="s">
        <v>308</v>
      </c>
      <c r="B44" s="85"/>
      <c r="C44" s="86"/>
      <c r="D44" s="86"/>
      <c r="E44" s="86"/>
      <c r="F44" s="86"/>
      <c r="G44" s="86"/>
      <c r="H44" s="86"/>
      <c r="I44" s="86"/>
    </row>
    <row r="45" spans="1:9" s="83" customFormat="1" x14ac:dyDescent="0.3">
      <c r="A45" s="83" t="s">
        <v>250</v>
      </c>
      <c r="B45" s="86"/>
      <c r="C45" s="85"/>
      <c r="D45" s="85"/>
      <c r="E45" s="85"/>
      <c r="F45" s="85"/>
      <c r="G45" s="85"/>
      <c r="H45" s="85"/>
      <c r="I45" s="85"/>
    </row>
    <row r="46" spans="1:9" s="83" customFormat="1" ht="114.75" customHeight="1" x14ac:dyDescent="0.3">
      <c r="A46" s="79" t="s">
        <v>270</v>
      </c>
      <c r="B46" s="86"/>
      <c r="C46" s="85">
        <f>5600-100</f>
        <v>5500</v>
      </c>
      <c r="D46" s="85"/>
      <c r="E46" s="85"/>
      <c r="F46" s="85"/>
      <c r="G46" s="85"/>
      <c r="H46" s="85"/>
      <c r="I46" s="85"/>
    </row>
    <row r="47" spans="1:9" s="81" customFormat="1" ht="93" customHeight="1" x14ac:dyDescent="0.3">
      <c r="A47" s="81" t="s">
        <v>267</v>
      </c>
      <c r="B47" s="85"/>
      <c r="C47" s="86"/>
      <c r="D47" s="86">
        <f>3885.8+1449.3</f>
        <v>5335.1</v>
      </c>
      <c r="E47" s="86"/>
      <c r="F47" s="86"/>
      <c r="G47" s="86"/>
      <c r="H47" s="86"/>
      <c r="I47" s="86"/>
    </row>
    <row r="48" spans="1:9" s="81" customFormat="1" ht="72" customHeight="1" x14ac:dyDescent="0.3">
      <c r="A48" s="81" t="s">
        <v>277</v>
      </c>
      <c r="B48" s="85"/>
      <c r="C48" s="86"/>
      <c r="D48" s="86">
        <v>250</v>
      </c>
      <c r="E48" s="86"/>
      <c r="F48" s="86"/>
      <c r="G48" s="86"/>
      <c r="H48" s="86"/>
      <c r="I48" s="86"/>
    </row>
    <row r="49" spans="1:9" s="83" customFormat="1" ht="37.5" x14ac:dyDescent="0.3">
      <c r="A49" s="83" t="s">
        <v>251</v>
      </c>
      <c r="B49" s="86"/>
      <c r="C49" s="85"/>
      <c r="D49" s="85"/>
      <c r="E49" s="85"/>
      <c r="F49" s="85"/>
      <c r="G49" s="85"/>
      <c r="H49" s="85"/>
      <c r="I49" s="85"/>
    </row>
    <row r="50" spans="1:9" ht="342.75" customHeight="1" x14ac:dyDescent="0.3">
      <c r="A50" s="91" t="s">
        <v>289</v>
      </c>
      <c r="C50" s="86">
        <f>183.6+2009-5353.7+25+200-5+150+19</f>
        <v>-2772.1</v>
      </c>
      <c r="D50" s="86"/>
      <c r="E50" s="86"/>
      <c r="F50" s="86"/>
      <c r="G50" s="86"/>
      <c r="H50" s="86"/>
      <c r="I50" s="86"/>
    </row>
    <row r="51" spans="1:9" ht="281.25" customHeight="1" x14ac:dyDescent="0.3">
      <c r="A51" s="91" t="s">
        <v>278</v>
      </c>
      <c r="C51" s="86">
        <f>-10385-20-250</f>
        <v>-10655</v>
      </c>
      <c r="D51" s="86"/>
      <c r="E51" s="86"/>
      <c r="F51" s="86"/>
      <c r="G51" s="86"/>
      <c r="H51" s="86"/>
      <c r="I51" s="86"/>
    </row>
    <row r="52" spans="1:9" ht="72.75" customHeight="1" x14ac:dyDescent="0.3">
      <c r="A52" s="91" t="s">
        <v>276</v>
      </c>
      <c r="C52" s="86"/>
      <c r="D52" s="86">
        <v>100</v>
      </c>
      <c r="E52" s="86"/>
      <c r="F52" s="86"/>
      <c r="G52" s="86"/>
      <c r="H52" s="86"/>
      <c r="I52" s="86"/>
    </row>
    <row r="53" spans="1:9" s="83" customFormat="1" ht="37.5" x14ac:dyDescent="0.3">
      <c r="A53" s="83" t="s">
        <v>252</v>
      </c>
      <c r="B53" s="86"/>
      <c r="C53" s="85"/>
      <c r="D53" s="85"/>
      <c r="E53" s="85"/>
      <c r="F53" s="85"/>
      <c r="G53" s="85"/>
      <c r="H53" s="85"/>
      <c r="I53" s="85"/>
    </row>
    <row r="54" spans="1:9" s="83" customFormat="1" ht="112.5" x14ac:dyDescent="0.3">
      <c r="A54" s="79" t="s">
        <v>269</v>
      </c>
      <c r="B54" s="86"/>
      <c r="C54" s="85">
        <v>720</v>
      </c>
      <c r="D54" s="85"/>
      <c r="E54" s="85"/>
      <c r="F54" s="85"/>
      <c r="G54" s="85"/>
      <c r="H54" s="85"/>
      <c r="I54" s="85"/>
    </row>
    <row r="55" spans="1:9" ht="169.5" customHeight="1" x14ac:dyDescent="0.3">
      <c r="A55" s="91" t="s">
        <v>305</v>
      </c>
      <c r="C55" s="86"/>
      <c r="D55" s="86">
        <f>2621.6+4045.2+250</f>
        <v>6916.7999999999993</v>
      </c>
      <c r="E55" s="86"/>
      <c r="F55" s="86"/>
      <c r="G55" s="86"/>
      <c r="H55" s="86"/>
      <c r="I55" s="86"/>
    </row>
    <row r="56" spans="1:9" s="83" customFormat="1" ht="42.75" customHeight="1" x14ac:dyDescent="0.3">
      <c r="A56" s="83" t="s">
        <v>253</v>
      </c>
      <c r="B56" s="86"/>
      <c r="C56" s="85"/>
      <c r="D56" s="85"/>
      <c r="E56" s="85"/>
      <c r="F56" s="85"/>
      <c r="G56" s="85"/>
      <c r="H56" s="85"/>
      <c r="I56" s="85"/>
    </row>
    <row r="57" spans="1:9" ht="238.5" customHeight="1" x14ac:dyDescent="0.3">
      <c r="A57" s="91" t="s">
        <v>310</v>
      </c>
      <c r="C57" s="86"/>
      <c r="D57" s="86">
        <f>1309.5+515-619.3</f>
        <v>1205.2</v>
      </c>
      <c r="E57" s="86"/>
      <c r="F57" s="86"/>
      <c r="G57" s="86"/>
      <c r="H57" s="86"/>
      <c r="I57" s="86"/>
    </row>
    <row r="58" spans="1:9" s="83" customFormat="1" ht="37.5" x14ac:dyDescent="0.3">
      <c r="A58" s="83" t="s">
        <v>254</v>
      </c>
      <c r="B58" s="86"/>
      <c r="C58" s="85"/>
      <c r="D58" s="85"/>
      <c r="E58" s="85"/>
      <c r="F58" s="85"/>
      <c r="G58" s="85"/>
      <c r="H58" s="85"/>
      <c r="I58" s="85"/>
    </row>
    <row r="59" spans="1:9" ht="98.25" customHeight="1" x14ac:dyDescent="0.3">
      <c r="A59" s="91" t="s">
        <v>306</v>
      </c>
      <c r="C59" s="86"/>
      <c r="D59" s="86">
        <f>275.8</f>
        <v>275.8</v>
      </c>
      <c r="E59" s="86"/>
      <c r="F59" s="86"/>
      <c r="G59" s="86"/>
      <c r="H59" s="86"/>
      <c r="I59" s="86"/>
    </row>
    <row r="60" spans="1:9" s="83" customFormat="1" ht="37.5" hidden="1" x14ac:dyDescent="0.3">
      <c r="A60" s="83" t="s">
        <v>255</v>
      </c>
      <c r="B60" s="86"/>
      <c r="C60" s="85"/>
      <c r="D60" s="85"/>
      <c r="E60" s="85"/>
      <c r="F60" s="85"/>
      <c r="G60" s="85"/>
      <c r="H60" s="85"/>
      <c r="I60" s="85"/>
    </row>
    <row r="61" spans="1:9" hidden="1" x14ac:dyDescent="0.3">
      <c r="C61" s="86"/>
      <c r="D61" s="86"/>
      <c r="E61" s="86"/>
      <c r="F61" s="86"/>
      <c r="G61" s="86"/>
      <c r="H61" s="86"/>
      <c r="I61" s="86"/>
    </row>
    <row r="62" spans="1:9" s="83" customFormat="1" ht="37.5" x14ac:dyDescent="0.3">
      <c r="A62" s="83" t="s">
        <v>256</v>
      </c>
      <c r="B62" s="86"/>
      <c r="C62" s="85"/>
      <c r="D62" s="85"/>
      <c r="E62" s="85"/>
      <c r="F62" s="85"/>
      <c r="G62" s="85"/>
      <c r="H62" s="85"/>
      <c r="I62" s="85"/>
    </row>
    <row r="63" spans="1:9" ht="56.25" x14ac:dyDescent="0.3">
      <c r="A63" s="79" t="s">
        <v>271</v>
      </c>
      <c r="C63" s="86"/>
      <c r="D63" s="86">
        <f>390.4+1246.9</f>
        <v>1637.3000000000002</v>
      </c>
      <c r="E63" s="86"/>
      <c r="F63" s="86"/>
      <c r="G63" s="86"/>
      <c r="H63" s="86"/>
      <c r="I63" s="86"/>
    </row>
    <row r="64" spans="1:9" s="83" customFormat="1" ht="37.5" hidden="1" x14ac:dyDescent="0.3">
      <c r="A64" s="83" t="s">
        <v>257</v>
      </c>
      <c r="B64" s="86"/>
      <c r="C64" s="85"/>
      <c r="D64" s="85"/>
      <c r="E64" s="85"/>
      <c r="F64" s="85"/>
      <c r="G64" s="85"/>
      <c r="H64" s="85"/>
      <c r="I64" s="85"/>
    </row>
    <row r="65" spans="1:9" hidden="1" x14ac:dyDescent="0.3">
      <c r="C65" s="86"/>
      <c r="D65" s="86"/>
      <c r="E65" s="86"/>
      <c r="F65" s="86"/>
      <c r="G65" s="86"/>
      <c r="H65" s="86"/>
      <c r="I65" s="86"/>
    </row>
    <row r="66" spans="1:9" s="83" customFormat="1" ht="37.5" hidden="1" x14ac:dyDescent="0.3">
      <c r="A66" s="83" t="s">
        <v>258</v>
      </c>
      <c r="B66" s="86"/>
      <c r="C66" s="85"/>
      <c r="D66" s="85"/>
      <c r="E66" s="85"/>
      <c r="F66" s="85"/>
      <c r="G66" s="85"/>
      <c r="H66" s="85"/>
      <c r="I66" s="85"/>
    </row>
    <row r="67" spans="1:9" hidden="1" x14ac:dyDescent="0.3">
      <c r="A67" s="91"/>
      <c r="C67" s="86"/>
      <c r="D67" s="86"/>
      <c r="E67" s="86"/>
      <c r="F67" s="86"/>
      <c r="G67" s="86"/>
      <c r="H67" s="86"/>
      <c r="I67" s="88"/>
    </row>
    <row r="68" spans="1:9" s="83" customFormat="1" hidden="1" x14ac:dyDescent="0.3">
      <c r="A68" s="83" t="s">
        <v>259</v>
      </c>
      <c r="B68" s="86"/>
      <c r="C68" s="85"/>
      <c r="D68" s="85"/>
      <c r="E68" s="85"/>
      <c r="F68" s="85"/>
      <c r="G68" s="85"/>
      <c r="H68" s="85"/>
      <c r="I68" s="89">
        <f>SUM(H70,F70,D70)</f>
        <v>181915.59925000003</v>
      </c>
    </row>
    <row r="69" spans="1:9" x14ac:dyDescent="0.3">
      <c r="B69" s="88" t="s">
        <v>262</v>
      </c>
      <c r="C69" s="88">
        <f t="shared" ref="C69:H69" si="0">SUM(C27:C68)</f>
        <v>82294.599249999999</v>
      </c>
      <c r="D69" s="88">
        <f t="shared" si="0"/>
        <v>98775.000000000015</v>
      </c>
      <c r="E69" s="88">
        <f t="shared" si="0"/>
        <v>423</v>
      </c>
      <c r="F69" s="88">
        <f t="shared" si="0"/>
        <v>0</v>
      </c>
      <c r="G69" s="88">
        <f t="shared" si="0"/>
        <v>423</v>
      </c>
      <c r="H69" s="88">
        <f t="shared" si="0"/>
        <v>0</v>
      </c>
      <c r="I69" s="88"/>
    </row>
    <row r="70" spans="1:9" x14ac:dyDescent="0.3">
      <c r="B70" s="88" t="s">
        <v>263</v>
      </c>
      <c r="C70" s="88"/>
      <c r="D70" s="93">
        <f>SUM(C69:D69)</f>
        <v>181069.59925000003</v>
      </c>
      <c r="E70" s="88"/>
      <c r="F70" s="88">
        <f>SUM(E69:F69)</f>
        <v>423</v>
      </c>
      <c r="G70" s="88"/>
      <c r="H70" s="88">
        <f>SUM(G69:H69)</f>
        <v>423</v>
      </c>
      <c r="I70" s="93">
        <f>SUM(H70,F70,D70)</f>
        <v>181915.59925000003</v>
      </c>
    </row>
    <row r="71" spans="1:9" ht="37.5" x14ac:dyDescent="0.3">
      <c r="A71" s="79" t="s">
        <v>290</v>
      </c>
    </row>
  </sheetData>
  <mergeCells count="3">
    <mergeCell ref="C11:D11"/>
    <mergeCell ref="E11:F11"/>
    <mergeCell ref="G11:H11"/>
  </mergeCells>
  <pageMargins left="0.70866141732283472" right="0.70866141732283472" top="0.74803149606299213" bottom="0.74803149606299213" header="0.31496062992125984" footer="0.31496062992125984"/>
  <pageSetup paperSize="9" scale="73" fitToHeight="8"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август</vt:lpstr>
      <vt:lpstr>июль</vt:lpstr>
      <vt:lpstr>август!Область_печати</vt:lpstr>
      <vt:lpstr>июль!Область_печати</vt:lpstr>
    </vt:vector>
  </TitlesOfParts>
  <Company>Dnsoft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dc:creator>
  <cp:lastModifiedBy>Tatyana Orlova</cp:lastModifiedBy>
  <cp:lastPrinted>2019-07-09T04:12:07Z</cp:lastPrinted>
  <dcterms:created xsi:type="dcterms:W3CDTF">2009-01-26T06:44:36Z</dcterms:created>
  <dcterms:modified xsi:type="dcterms:W3CDTF">2019-07-09T04:23:53Z</dcterms:modified>
</cp:coreProperties>
</file>