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Общие\РЕШЕНИЯ ГОРСОВЕТА НАРОДНЫХ ДЕПУТАТОВ\Изменения 2020г\Изменения май 2020\Для СНД - решение изм. на 25.05.2020г\"/>
    </mc:Choice>
  </mc:AlternateContent>
  <bookViews>
    <workbookView xWindow="0" yWindow="0" windowWidth="28800" windowHeight="10785" firstSheet="1" activeTab="1"/>
  </bookViews>
  <sheets>
    <sheet name="август" sheetId="18" state="hidden" r:id="rId1"/>
    <sheet name="май" sheetId="30" r:id="rId2"/>
    <sheet name="Лист1" sheetId="31" r:id="rId3"/>
  </sheets>
  <definedNames>
    <definedName name="_xlnm.Print_Area" localSheetId="0">август!$A$1:$F$226</definedName>
    <definedName name="_xlnm.Print_Area" localSheetId="2">Лист1!$A$1:$F$17</definedName>
    <definedName name="_xlnm.Print_Area" localSheetId="1">май!$A$1:$F$216</definedName>
  </definedNames>
  <calcPr calcId="152511"/>
</workbook>
</file>

<file path=xl/calcChain.xml><?xml version="1.0" encoding="utf-8"?>
<calcChain xmlns="http://schemas.openxmlformats.org/spreadsheetml/2006/main">
  <c r="H18" i="30" l="1"/>
  <c r="H19" i="30"/>
  <c r="H100" i="30"/>
  <c r="E171" i="30" l="1"/>
  <c r="F158" i="30" l="1"/>
  <c r="F171" i="30"/>
  <c r="F122" i="30"/>
  <c r="F121" i="30"/>
  <c r="E160" i="30"/>
  <c r="F160" i="30" s="1"/>
  <c r="F159" i="30"/>
  <c r="F165" i="30" l="1"/>
  <c r="F162" i="30"/>
  <c r="F156" i="30"/>
  <c r="F166" i="30"/>
  <c r="F163" i="30"/>
  <c r="F157" i="30"/>
  <c r="F110" i="30"/>
  <c r="F107" i="30"/>
  <c r="F104" i="30"/>
  <c r="F109" i="30"/>
  <c r="F106" i="30"/>
  <c r="F103" i="30"/>
  <c r="E155" i="30" l="1"/>
  <c r="D155" i="30"/>
  <c r="E142" i="30" l="1"/>
  <c r="E134" i="30"/>
  <c r="F181" i="30"/>
  <c r="E175" i="30"/>
  <c r="E149" i="30"/>
  <c r="F154" i="30"/>
  <c r="F153" i="30"/>
  <c r="E148" i="30"/>
  <c r="F182" i="30"/>
  <c r="F183" i="30"/>
  <c r="E112" i="30" l="1"/>
  <c r="F178" i="30" l="1"/>
  <c r="F175" i="30"/>
  <c r="F118" i="30"/>
  <c r="F50" i="30"/>
  <c r="F119" i="30"/>
  <c r="F115" i="30" l="1"/>
  <c r="E114" i="30"/>
  <c r="B212" i="30"/>
  <c r="F169" i="30" l="1"/>
  <c r="F117" i="30" l="1"/>
  <c r="F125" i="30" l="1"/>
  <c r="F124" i="30"/>
  <c r="F123" i="30"/>
  <c r="F167" i="30" l="1"/>
  <c r="F132" i="30" l="1"/>
  <c r="F133" i="30"/>
  <c r="F142" i="30"/>
  <c r="F141" i="30"/>
  <c r="F130" i="30"/>
  <c r="F127" i="30"/>
  <c r="F126" i="30"/>
  <c r="E151" i="30" l="1"/>
  <c r="F168" i="30" l="1"/>
  <c r="E180" i="30" l="1"/>
  <c r="E179" i="30"/>
  <c r="E177" i="30"/>
  <c r="E184" i="30" l="1"/>
  <c r="G184" i="30" s="1"/>
  <c r="F137" i="30"/>
  <c r="F60" i="30" l="1"/>
  <c r="D173" i="30" s="1"/>
  <c r="F71" i="30" l="1"/>
  <c r="F70" i="30"/>
  <c r="F67" i="30"/>
  <c r="F66" i="30"/>
  <c r="F56" i="30"/>
  <c r="F55" i="30"/>
  <c r="F63" i="30" l="1"/>
  <c r="F62" i="30"/>
  <c r="F57" i="30" l="1"/>
  <c r="F54" i="30" l="1"/>
  <c r="D136" i="30" s="1"/>
  <c r="F136" i="30" s="1"/>
  <c r="F68" i="30"/>
  <c r="F72" i="30"/>
  <c r="F58" i="30"/>
  <c r="F53" i="30"/>
  <c r="F52" i="30"/>
  <c r="D131" i="30" s="1"/>
  <c r="F131" i="30" s="1"/>
  <c r="F73" i="30"/>
  <c r="F51" i="30"/>
  <c r="F61" i="30" l="1"/>
  <c r="F59" i="30" l="1"/>
  <c r="F150" i="30" l="1"/>
  <c r="F151" i="30"/>
  <c r="F170" i="30" l="1"/>
  <c r="F172" i="30"/>
  <c r="F112" i="30"/>
  <c r="E74" i="30" l="1"/>
  <c r="F102" i="30"/>
  <c r="F114" i="30" l="1"/>
  <c r="F116" i="30"/>
  <c r="F146" i="30"/>
  <c r="F145" i="30"/>
  <c r="F113" i="30" l="1"/>
  <c r="B191" i="30" l="1"/>
  <c r="B193" i="30"/>
  <c r="B192" i="30"/>
  <c r="F135" i="30" l="1"/>
  <c r="F138" i="30"/>
  <c r="F64" i="30" l="1"/>
  <c r="F139" i="30" l="1"/>
  <c r="F120" i="30" l="1"/>
  <c r="F144" i="30" l="1"/>
  <c r="F147" i="30" l="1"/>
  <c r="F143" i="30"/>
  <c r="F173" i="30" l="1"/>
  <c r="F174" i="30" l="1"/>
  <c r="F180" i="30"/>
  <c r="F177" i="30"/>
  <c r="F179" i="30"/>
  <c r="B195" i="30" l="1"/>
  <c r="E15" i="30" l="1"/>
  <c r="E14" i="30"/>
  <c r="E16" i="30" l="1"/>
  <c r="F140" i="30"/>
  <c r="B196" i="30" l="1"/>
  <c r="E24" i="30" l="1"/>
  <c r="F155" i="30" l="1"/>
  <c r="F149" i="30" l="1"/>
  <c r="F134" i="30" l="1"/>
  <c r="F129" i="30" l="1"/>
  <c r="B194" i="30" l="1"/>
  <c r="F176" i="30" l="1"/>
  <c r="F191" i="30" l="1"/>
  <c r="G193" i="30" l="1"/>
  <c r="G194" i="30"/>
  <c r="F213" i="30"/>
  <c r="F128" i="30" l="1"/>
  <c r="B213" i="30" l="1"/>
  <c r="G215" i="30" s="1"/>
  <c r="F148" i="30" l="1"/>
  <c r="E11" i="18" l="1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F47" i="18"/>
  <c r="F48" i="18"/>
  <c r="F49" i="18"/>
  <c r="F50" i="18"/>
  <c r="F51" i="18"/>
  <c r="F52" i="18"/>
  <c r="E53" i="18"/>
  <c r="F53" i="18" s="1"/>
  <c r="E54" i="18"/>
  <c r="F54" i="18" s="1"/>
  <c r="F55" i="18"/>
  <c r="F56" i="18"/>
  <c r="F57" i="18"/>
  <c r="F58" i="18"/>
  <c r="F59" i="18"/>
  <c r="F60" i="18"/>
  <c r="G61" i="18"/>
  <c r="E121" i="18"/>
  <c r="E122" i="18"/>
  <c r="F122" i="18" s="1"/>
  <c r="E123" i="18"/>
  <c r="F123" i="18" s="1"/>
  <c r="E124" i="18"/>
  <c r="F124" i="18" s="1"/>
  <c r="E125" i="18"/>
  <c r="F125" i="18" s="1"/>
  <c r="F126" i="18"/>
  <c r="F127" i="18"/>
  <c r="F128" i="18"/>
  <c r="F129" i="18"/>
  <c r="F130" i="18"/>
  <c r="E131" i="18"/>
  <c r="F131" i="18" s="1"/>
  <c r="F132" i="18"/>
  <c r="F133" i="18"/>
  <c r="F134" i="18"/>
  <c r="F135" i="18"/>
  <c r="F136" i="18"/>
  <c r="F137" i="18"/>
  <c r="E138" i="18"/>
  <c r="F138" i="18" s="1"/>
  <c r="E139" i="18"/>
  <c r="F139" i="18" s="1"/>
  <c r="F140" i="18"/>
  <c r="F141" i="18"/>
  <c r="F142" i="18"/>
  <c r="F143" i="18"/>
  <c r="E144" i="18"/>
  <c r="F144" i="18" s="1"/>
  <c r="F145" i="18"/>
  <c r="E146" i="18"/>
  <c r="F146" i="18" s="1"/>
  <c r="F147" i="18"/>
  <c r="F148" i="18"/>
  <c r="F149" i="18"/>
  <c r="F150" i="18"/>
  <c r="F151" i="18"/>
  <c r="F152" i="18"/>
  <c r="F153" i="18"/>
  <c r="E154" i="18"/>
  <c r="F154" i="18" s="1"/>
  <c r="F155" i="18"/>
  <c r="F156" i="18"/>
  <c r="E157" i="18"/>
  <c r="F157" i="18" s="1"/>
  <c r="F158" i="18"/>
  <c r="E159" i="18"/>
  <c r="F159" i="18" s="1"/>
  <c r="F160" i="18"/>
  <c r="E161" i="18"/>
  <c r="F161" i="18" s="1"/>
  <c r="F162" i="18"/>
  <c r="F163" i="18"/>
  <c r="E164" i="18"/>
  <c r="F164" i="18" s="1"/>
  <c r="F165" i="18"/>
  <c r="F166" i="18"/>
  <c r="F167" i="18"/>
  <c r="F168" i="18"/>
  <c r="E169" i="18"/>
  <c r="F169" i="18" s="1"/>
  <c r="F170" i="18"/>
  <c r="E171" i="18"/>
  <c r="F171" i="18" s="1"/>
  <c r="E172" i="18"/>
  <c r="F172" i="18" s="1"/>
  <c r="E173" i="18"/>
  <c r="F173" i="18" s="1"/>
  <c r="F174" i="18"/>
  <c r="E175" i="18"/>
  <c r="F175" i="18" s="1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G195" i="18"/>
  <c r="I195" i="18"/>
  <c r="B202" i="18"/>
  <c r="B224" i="18" s="1"/>
  <c r="G203" i="18"/>
  <c r="F205" i="18"/>
  <c r="F212" i="18"/>
  <c r="F121" i="18"/>
  <c r="E25" i="18" l="1"/>
  <c r="E195" i="18"/>
  <c r="H195" i="18" s="1"/>
  <c r="J195" i="18" s="1"/>
  <c r="E61" i="18"/>
  <c r="F201" i="18" s="1"/>
  <c r="F224" i="18" s="1"/>
  <c r="F225" i="18" s="1"/>
  <c r="H61" i="18" l="1"/>
  <c r="M224" i="18"/>
  <c r="H203" i="18"/>
</calcChain>
</file>

<file path=xl/sharedStrings.xml><?xml version="1.0" encoding="utf-8"?>
<sst xmlns="http://schemas.openxmlformats.org/spreadsheetml/2006/main" count="527" uniqueCount="423">
  <si>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</si>
  <si>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</si>
  <si>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</si>
  <si>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</si>
  <si>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</si>
  <si>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</si>
  <si>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</si>
  <si>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</si>
  <si>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</si>
  <si>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</si>
  <si>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</si>
  <si>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</si>
  <si>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</si>
  <si>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</si>
  <si>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</si>
  <si>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</si>
  <si>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</si>
  <si>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</si>
  <si>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</si>
  <si>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</si>
  <si>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</si>
  <si>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</si>
  <si>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</si>
  <si>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</si>
  <si>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</si>
  <si>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</si>
  <si>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</si>
  <si>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</si>
  <si>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</si>
  <si>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</si>
  <si>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</si>
  <si>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</si>
  <si>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</si>
  <si>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</si>
  <si>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</si>
  <si>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</si>
  <si>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</si>
  <si>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</si>
  <si>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</si>
  <si>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911 0702 051 00 71820 200</t>
  </si>
  <si>
    <t>913 0801 060 00 11400 600</t>
  </si>
  <si>
    <t>913 0804 060 00 14520 100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</si>
  <si>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</si>
  <si>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</si>
  <si>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</si>
  <si>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</si>
  <si>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</si>
  <si>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</si>
  <si>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</si>
  <si>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</si>
  <si>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</si>
  <si>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</si>
  <si>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</si>
  <si>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</si>
  <si>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</si>
  <si>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</si>
  <si>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</si>
  <si>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</si>
  <si>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900 0901 083 00 14900 600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</si>
  <si>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</si>
  <si>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</si>
  <si>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</si>
  <si>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</si>
  <si>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</si>
  <si>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</si>
  <si>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</si>
  <si>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</si>
  <si>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</si>
  <si>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</si>
  <si>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911 0702 051 00 71930 200</t>
  </si>
  <si>
    <t>По Управлению образования:</t>
  </si>
  <si>
    <t>855 0111 015 00  13070 800</t>
  </si>
  <si>
    <t>По УСЗН:</t>
  </si>
  <si>
    <t>913 0804 060 00 14040 100</t>
  </si>
  <si>
    <t>913 0804 060 00 14520 800</t>
  </si>
  <si>
    <t>919 0502 101 00 12300 400</t>
  </si>
  <si>
    <t>Единый сельскохозяйственный налог</t>
  </si>
  <si>
    <t>Плата за выбросы загрязняющих веществ в атмосферный воздух передвижными объектами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</si>
  <si>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</si>
  <si>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</si>
  <si>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</si>
  <si>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 xml:space="preserve"> - за счет дополнительно полученных доходов:</t>
  </si>
  <si>
    <t>900 0104 011 00 11030 100</t>
  </si>
  <si>
    <t>900 0113 015 00 94040 300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</si>
  <si>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</si>
  <si>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</si>
  <si>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</si>
  <si>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</si>
  <si>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</si>
  <si>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</si>
  <si>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</si>
  <si>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</si>
  <si>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900 0309 031 00 11000 200</t>
  </si>
  <si>
    <t>919 0309 031 00 11000 600</t>
  </si>
  <si>
    <t>919 0502 103 00 13500 800</t>
  </si>
  <si>
    <t>900 1003 072 00 73221 300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</si>
  <si>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</si>
  <si>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</si>
  <si>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</si>
  <si>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</si>
  <si>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</si>
  <si>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</si>
  <si>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</si>
  <si>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</si>
  <si>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</si>
  <si>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</si>
  <si>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</si>
  <si>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</si>
  <si>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</si>
  <si>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</si>
  <si>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</si>
  <si>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</si>
  <si>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</si>
  <si>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</si>
  <si>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</si>
  <si>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</si>
  <si>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</si>
  <si>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</si>
  <si>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</si>
  <si>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</si>
  <si>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</si>
  <si>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</si>
  <si>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</si>
  <si>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</si>
  <si>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</si>
  <si>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</si>
  <si>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</si>
  <si>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</si>
  <si>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</si>
  <si>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</si>
  <si>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</si>
  <si>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</si>
  <si>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</si>
  <si>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</si>
  <si>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</si>
  <si>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</si>
  <si>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</si>
  <si>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</si>
  <si>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</si>
  <si>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</si>
  <si>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</si>
  <si>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</si>
  <si>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</si>
  <si>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</si>
  <si>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</si>
  <si>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</si>
  <si>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</si>
  <si>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</si>
  <si>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</si>
  <si>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</si>
  <si>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</si>
  <si>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</si>
  <si>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</si>
  <si>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</si>
  <si>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</si>
  <si>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</si>
  <si>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</si>
  <si>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</si>
  <si>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</si>
  <si>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</si>
  <si>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</si>
  <si>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</si>
  <si>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</si>
  <si>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</si>
  <si>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</si>
  <si>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</si>
  <si>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</si>
  <si>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</si>
  <si>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</si>
  <si>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</si>
  <si>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</si>
  <si>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</si>
  <si>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</si>
  <si>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</si>
  <si>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</si>
  <si>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</si>
  <si>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</si>
  <si>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</si>
  <si>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</si>
  <si>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</si>
  <si>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</si>
  <si>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</si>
  <si>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</si>
  <si>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</si>
  <si>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</si>
  <si>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</si>
  <si>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</si>
  <si>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</si>
  <si>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</si>
  <si>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</si>
  <si>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</si>
  <si>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</si>
  <si>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</si>
  <si>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</si>
  <si>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</si>
  <si>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</si>
  <si>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</si>
  <si>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</si>
  <si>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</si>
  <si>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</si>
  <si>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</si>
  <si>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</si>
  <si>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</si>
  <si>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</si>
  <si>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</si>
  <si>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</si>
  <si>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</si>
  <si>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</si>
  <si>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</si>
  <si>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</si>
  <si>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</si>
  <si>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</si>
  <si>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</si>
  <si>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</si>
  <si>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</si>
  <si>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</si>
  <si>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</si>
  <si>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</si>
  <si>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</si>
  <si>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</si>
  <si>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</si>
  <si>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</si>
  <si>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</si>
  <si>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</si>
  <si>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</si>
  <si>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</si>
  <si>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</si>
  <si>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</si>
  <si>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</si>
  <si>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</si>
  <si>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</si>
  <si>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</si>
  <si>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</si>
  <si>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</si>
  <si>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</si>
  <si>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</si>
  <si>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</si>
  <si>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</si>
  <si>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</si>
  <si>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</si>
  <si>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</si>
  <si>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</si>
  <si>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</si>
  <si>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</si>
  <si>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>Переносятся ассигнования с одной БК на другую:</t>
  </si>
  <si>
    <t xml:space="preserve"> </t>
  </si>
  <si>
    <t>формулы
 доходы</t>
  </si>
  <si>
    <t>к  решению  «О внесении изменений в решение  Совета народных депутатов  Анжеро-Судженского городского округа от 20.12.2018  № 167 «О  бюджете  муниципального образования «Анжеро-Судженский городской округ» на 2019 год  и на плановый период  2020 и 2021 годов»</t>
  </si>
  <si>
    <t>(тыс.руб.)</t>
  </si>
  <si>
    <t>913 0703 051 00 11231 600</t>
  </si>
  <si>
    <t>итого</t>
  </si>
  <si>
    <t>План на 2019 год</t>
  </si>
  <si>
    <t>Налоговые неналоговые доходы</t>
  </si>
  <si>
    <t>911 0701 051 00 11202 600</t>
  </si>
  <si>
    <t>1.2. Вносятся изменения в план по доходам налоговых и  неналоговых платежей на 2019 год:</t>
  </si>
  <si>
    <t>Субсидии, субвенции, иные межбюджетные трансферты</t>
  </si>
  <si>
    <r>
      <rPr>
        <b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 Изменения по доходам вносятся на 2019 год:</t>
    </r>
  </si>
  <si>
    <t>дополнительно</t>
  </si>
  <si>
    <r>
      <rPr>
        <b/>
        <sz val="14"/>
        <rFont val="Times New Roman"/>
        <family val="1"/>
        <charset val="204"/>
      </rPr>
      <t xml:space="preserve">1.3. </t>
    </r>
    <r>
      <rPr>
        <sz val="14"/>
        <rFont val="Times New Roman"/>
        <family val="1"/>
        <charset val="204"/>
      </rPr>
      <t xml:space="preserve">Увеличиваются прочие безвозмездные поступления  на сумму </t>
    </r>
    <r>
      <rPr>
        <b/>
        <sz val="14"/>
        <rFont val="Times New Roman"/>
        <family val="1"/>
        <charset val="204"/>
      </rPr>
      <t xml:space="preserve"> 3600,0 тыс.руб </t>
    </r>
    <r>
      <rPr>
        <sz val="14"/>
        <rFont val="Times New Roman"/>
        <family val="1"/>
        <charset val="204"/>
      </rPr>
      <t>за счет финансовой помощи от АО "Сибирский Антрацит" .</t>
    </r>
  </si>
  <si>
    <t>ВСЕГО дополнительно доходов собственной базы 3600,0тыс.руб.</t>
  </si>
  <si>
    <r>
      <rPr>
        <b/>
        <sz val="14"/>
        <rFont val="Times New Roman"/>
        <family val="1"/>
        <charset val="204"/>
      </rPr>
      <t>4.</t>
    </r>
    <r>
      <rPr>
        <sz val="14"/>
        <rFont val="Times New Roman"/>
        <family val="1"/>
        <charset val="204"/>
      </rPr>
      <t xml:space="preserve"> Изменения по расходам местного бюджета вносятся (приложения 3, 4, 5): </t>
    </r>
  </si>
  <si>
    <r>
      <rPr>
        <b/>
        <sz val="14"/>
        <rFont val="Times New Roman"/>
        <family val="1"/>
        <charset val="204"/>
      </rPr>
      <t>4.2.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</si>
  <si>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t>По Управлению культуры:</t>
  </si>
  <si>
    <t xml:space="preserve"> - для проведения инженерных изысканий на объекте "Детская школа искусств" в сумме 61,1 т.р..</t>
  </si>
  <si>
    <t>За счет финансовой помощи от АО "Сибирский Антрацит" в сумме 3600,0 т.р., в том числе:</t>
  </si>
  <si>
    <r>
      <t xml:space="preserve"> </t>
    </r>
    <r>
      <rPr>
        <b/>
        <sz val="14"/>
        <rFont val="Times New Roman"/>
        <family val="1"/>
        <charset val="204"/>
      </rPr>
      <t>По Управлению культуры:</t>
    </r>
    <r>
      <rPr>
        <sz val="14"/>
        <rFont val="Times New Roman"/>
        <family val="1"/>
        <charset val="204"/>
      </rPr>
      <t xml:space="preserve">
  -  для проведения инженерных изысканий на объекте "Детская школа искусств"  на 600,0 т.р.;</t>
    </r>
  </si>
  <si>
    <r>
      <rPr>
        <b/>
        <sz val="14"/>
        <rFont val="Times New Roman"/>
        <family val="1"/>
        <charset val="204"/>
      </rPr>
      <t>По Управлению образования:</t>
    </r>
    <r>
      <rPr>
        <b/>
        <u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  - для  реализации инициативного бюджетирования через Управление образования (капитального ремонта актового зала школы № 17) на 900,6 т.р.;
 - для устройства системы вентиляции, электроосвещения и выполнения электромонтажных работ в актовом зале шк. №17 1880,1 на т.р.;
- для противопожарных мероприятий на 219,3т.р..</t>
    </r>
  </si>
  <si>
    <t>Источники дефицита бюджета</t>
  </si>
  <si>
    <t>911 0702 051 00 11211 600</t>
  </si>
  <si>
    <t>913 0801 060 00 11402 600</t>
  </si>
  <si>
    <t>Дотация</t>
  </si>
  <si>
    <t>904 1101 044 00 12201 400</t>
  </si>
  <si>
    <t>911 0702 051 00 12221 800</t>
  </si>
  <si>
    <t>КФиС</t>
  </si>
  <si>
    <t>919 0409 150 00 11007 200</t>
  </si>
  <si>
    <t>919 0409 150 F2 55551 200</t>
  </si>
  <si>
    <t>919 0503 150 F2 55551 200</t>
  </si>
  <si>
    <t>919 0503 150 F2 55552 600</t>
  </si>
  <si>
    <t>План на 2020 год</t>
  </si>
  <si>
    <t>УЖКХ гор среда</t>
  </si>
  <si>
    <t>к  решению  «О внесении изменений в решение  Совета народных депутатов  Анжеро-Судженского городского округа от 19.12.2019  № 238 «О  бюджете  муниципального образования «Анжеро-Судженский городской округ» на 2020 год  и на плановый период  2021 и 2022 годов»</t>
  </si>
  <si>
    <t>2021г</t>
  </si>
  <si>
    <t>2022г</t>
  </si>
  <si>
    <t>900 0113 015 00 19031 100</t>
  </si>
  <si>
    <t>900 0113 015 00 19031 200</t>
  </si>
  <si>
    <t>900 0104 011 00 11031 200</t>
  </si>
  <si>
    <t>900 0104 011 00 11021 200</t>
  </si>
  <si>
    <r>
      <rPr>
        <b/>
        <sz val="14"/>
        <rFont val="Times New Roman"/>
        <family val="1"/>
        <charset val="204"/>
      </rPr>
      <t>2.2.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</si>
  <si>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r>
      <rPr>
        <b/>
        <sz val="14"/>
        <rFont val="Times New Roman"/>
        <family val="1"/>
        <charset val="204"/>
      </rPr>
      <t>4.</t>
    </r>
    <r>
      <rPr>
        <sz val="14"/>
        <rFont val="Times New Roman"/>
        <family val="1"/>
        <charset val="204"/>
      </rPr>
      <t xml:space="preserve">  Итог сбалансированности бюджета:</t>
    </r>
  </si>
  <si>
    <t>2. Изменения по расходам:</t>
  </si>
  <si>
    <t>913 0801 060 00 12411 600</t>
  </si>
  <si>
    <t>913 0801 060 00 13421 600</t>
  </si>
  <si>
    <t>915 1003 086 00 52800 300</t>
  </si>
  <si>
    <t>911 0701 051 00 71800 200</t>
  </si>
  <si>
    <t>911 0701 051 00 71800 600</t>
  </si>
  <si>
    <t>913 0703 051 А1 55191 600</t>
  </si>
  <si>
    <t>911 1003 052 00 80120 300</t>
  </si>
  <si>
    <t>911 0702 051 00 71830 600</t>
  </si>
  <si>
    <t>911 0709 053 00 72070 100</t>
  </si>
  <si>
    <t>911 0702 051 00 71840 200</t>
  </si>
  <si>
    <t>911 0702 051 Е1 51870 200</t>
  </si>
  <si>
    <t>904 1101 090 00 70570 600</t>
  </si>
  <si>
    <t>915 0401 081 Р3 52940 600</t>
  </si>
  <si>
    <t xml:space="preserve"> -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на 7815,1 т.р. (оборудование для учебных классов, мастерских, кабинетов логопеда, психолога, компьютерного класса);
 -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на 14556,4 т.р. - 2020г, 43669,1 т.р. - 2021г, 43669,1 т.р. - 2022г;</t>
  </si>
  <si>
    <t>911 0702 051 00 53030 100</t>
  </si>
  <si>
    <t>911 0702 051 00 53030 600</t>
  </si>
  <si>
    <t>900 0113 990 00 54690 200</t>
  </si>
  <si>
    <t>919 0502 103 00 11203 800</t>
  </si>
  <si>
    <t>911 0702 051 00 71840 300</t>
  </si>
  <si>
    <t>919 0502 103 00 16101 800</t>
  </si>
  <si>
    <t>900 1003 042 00 L4970 300</t>
  </si>
  <si>
    <t>915 1006 081 00 11403 300</t>
  </si>
  <si>
    <t>915 1006 087 00 13005 200</t>
  </si>
  <si>
    <t>911 0702 051 00 S3420 600</t>
  </si>
  <si>
    <t>МФЦ</t>
  </si>
  <si>
    <t>900 0113 130 00 11171 600</t>
  </si>
  <si>
    <t>915 1001 082 00 91001 300</t>
  </si>
  <si>
    <t>УСЗН пенсии</t>
  </si>
  <si>
    <t>900 0501 044 00 11201 400</t>
  </si>
  <si>
    <t>Администрация строительство</t>
  </si>
  <si>
    <t>Увеличиваются строки "Погашение бюджетами городских округов кредитов от кредитных организаций в валюте Российской Федерации", строка "Получение кредитов от кредитных организаций бюджетами городских округов в валюте Российской Федерации" на 2022г на 23744,2 т.р. в связи с проведением конкурса на получение банковского кредита.</t>
  </si>
  <si>
    <t>911 0709 053 00 11521 600</t>
  </si>
  <si>
    <t>911 0701 051 00 11202 100</t>
  </si>
  <si>
    <t>911 0701 051 00 11202 200</t>
  </si>
  <si>
    <t>911 0702 044 00 12201 600</t>
  </si>
  <si>
    <t>911 0701 051 00 71800 100</t>
  </si>
  <si>
    <t>911 0702 051 00 71930 600</t>
  </si>
  <si>
    <t>911 0709 051 00 71940 200</t>
  </si>
  <si>
    <t>911 0709 051 00 71940 600</t>
  </si>
  <si>
    <t>911 0707 051 00 17011 100</t>
  </si>
  <si>
    <t>911 0707 051 00 17011 600</t>
  </si>
  <si>
    <t>911 0709 051 00 17011 100</t>
  </si>
  <si>
    <t>911 0709 051 00 17011 600</t>
  </si>
  <si>
    <t>911 0702 032 00 11701 200</t>
  </si>
  <si>
    <t>911 0702 032 00 11701 600</t>
  </si>
  <si>
    <t>904 1101 090 00 S0510 600</t>
  </si>
  <si>
    <t>905 0113 020 00 16001 200</t>
  </si>
  <si>
    <t>КУМИ коммунальные</t>
  </si>
  <si>
    <t>ГО и ЧС очистные п. Рудничного ФОТ</t>
  </si>
  <si>
    <t>СНД</t>
  </si>
  <si>
    <t>907 0103 990 00 20111 100</t>
  </si>
  <si>
    <t>907 0103 990 00 20121 100</t>
  </si>
  <si>
    <t>907 0103 990 00 24001 100</t>
  </si>
  <si>
    <t>тыс. руб.</t>
  </si>
  <si>
    <t>900 0113 020 00 16001 600</t>
  </si>
  <si>
    <t>УСЗН грант</t>
  </si>
  <si>
    <t>915 1002 085 00 11051 200</t>
  </si>
  <si>
    <r>
      <t>По Администрации:</t>
    </r>
    <r>
      <rPr>
        <sz val="14"/>
        <rFont val="Times New Roman"/>
        <family val="1"/>
        <charset val="204"/>
      </rPr>
      <t xml:space="preserve">
 - на проведение Всероссийской переписи населения 2020 года на 1218,9 т.р.;</t>
    </r>
  </si>
  <si>
    <r>
      <t xml:space="preserve">По УЖКХ:
</t>
    </r>
    <r>
      <rPr>
        <sz val="14"/>
        <rFont val="Times New Roman"/>
        <family val="1"/>
        <charset val="204"/>
      </rPr>
      <t xml:space="preserve"> - на реконструкцию, ремонт и приведение в надлежащее состояние объектов трудовой доблести и воинской славы, обустройство иных памятных мест, а также благоустройство прилегающей к указанным объектам территории на 25000,0 т.р.; 
 - на 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теплоснабжения в соответствии с установленным предельным индексом на 50000,0 т.р.;</t>
    </r>
  </si>
  <si>
    <r>
      <t>По управлению культуры:
 -</t>
    </r>
    <r>
      <rPr>
        <sz val="14"/>
        <rFont val="Times New Roman"/>
        <family val="1"/>
        <charset val="204"/>
      </rPr>
      <t xml:space="preserve"> на государственную поддержку отрасли культуры (оснащение образовательных учреждений в сфере культуры (детские школы искусств по видам искусств и училищ) музыкальными инструментами, оборудованием и учебными материалами) на 4500,0 т.р. на 2022г;</t>
    </r>
  </si>
  <si>
    <r>
      <t xml:space="preserve">По УСЗН:
</t>
    </r>
    <r>
      <rPr>
        <sz val="14"/>
        <rFont val="Times New Roman"/>
        <family val="1"/>
        <charset val="204"/>
      </rPr>
      <t xml:space="preserve"> -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на 6,6 т.р.; 
 - на организацию профессионального обучения и дополнительного профессионального образования лиц предпенсионного возраста на 53,4 т.р.;</t>
    </r>
  </si>
  <si>
    <r>
      <t xml:space="preserve">По СНД:
 </t>
    </r>
    <r>
      <rPr>
        <sz val="14"/>
        <rFont val="Times New Roman"/>
        <family val="1"/>
        <charset val="204"/>
      </rPr>
      <t>- в связи с установлением заместителю председателя ежемесячной процентной надбавки к денежному вознаграждению за работу со сведениями, составляющими государственную тайну, в сумме 87,2 т.р.;</t>
    </r>
  </si>
  <si>
    <r>
      <rPr>
        <b/>
        <sz val="14"/>
        <rFont val="Times New Roman"/>
        <family val="1"/>
        <charset val="204"/>
      </rPr>
      <t xml:space="preserve">По Управлению образования:
</t>
    </r>
    <r>
      <rPr>
        <sz val="14"/>
        <rFont val="Times New Roman"/>
        <family val="1"/>
        <charset val="204"/>
      </rPr>
      <t xml:space="preserve"> - для компенсации питания детей с ОВЗ в связи с дистанционным обучением(сухие пайки) в сумме 906,8 т.р.;
 - для оплаты компенсации матерям по уходу за ребенком до 3-х лет в сумме 1,0 т.р.;
 - для выплаты з/ платы в детских садах в соотвествии с количеством детей в казенных и бюджетных учреждениях в сумме 492,0 т.р.;
 - для оплаты интернета в общеобразовательных учреждениях в сумме 19,3 т.р.;
 - для оплаты штрафа по исполнительным листам в сумме 50,0 т.р.;
 - для оплаты проектных работ по ФОК школы №22 в сумме 2000,0 т.р.;
 - для организации летнего отдыха в сумме 12,2 т.р.;
 - для организации трудовых отрядов в каникулярное время в сумме 783,3 т.р.;
 - для оплаты по исполнительному листу в сумме 400,0 т.р.;</t>
    </r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</si>
  <si>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 - для оказания адресной помощи гражданам по программе "Милосердие" в сумме 30,0 т.р.;</t>
    </r>
  </si>
  <si>
    <r>
      <rPr>
        <b/>
        <sz val="14"/>
        <rFont val="Times New Roman"/>
        <family val="1"/>
        <charset val="204"/>
      </rPr>
      <t>Переносятся ассигнования с одного ГРБС на другого:</t>
    </r>
    <r>
      <rPr>
        <sz val="14"/>
        <rFont val="Times New Roman"/>
        <family val="1"/>
        <charset val="204"/>
      </rPr>
      <t xml:space="preserve">
 - с Управления образования на Администрацию в связи с передачей 1 ставки бухгалтера в РЭС в сумме 184,8 т.р.;</t>
    </r>
  </si>
  <si>
    <r>
      <rPr>
        <b/>
        <sz val="14"/>
        <rFont val="Times New Roman"/>
        <family val="1"/>
        <charset val="204"/>
      </rPr>
      <t>По Администрации:</t>
    </r>
    <r>
      <rPr>
        <sz val="14"/>
        <rFont val="Times New Roman"/>
        <family val="1"/>
        <charset val="204"/>
      </rPr>
      <t xml:space="preserve">
 - по подпрограмме "Обеспечение жильем молодых семей" в связи с подписанием Соглашения на 990,67305 т.р.;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</si>
  <si>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По Администрации:</t>
    </r>
    <r>
      <rPr>
        <sz val="14"/>
        <rFont val="Times New Roman"/>
        <family val="1"/>
        <charset val="204"/>
      </rPr>
      <t xml:space="preserve">
 - содержание МФЦ в связи с реорганизацией на 1110,9 т.р.;</t>
    </r>
    <r>
      <rPr>
        <b/>
        <sz val="14"/>
        <rFont val="Times New Roman"/>
        <family val="1"/>
        <charset val="204"/>
      </rPr>
      <t/>
    </r>
  </si>
  <si>
    <r>
      <t xml:space="preserve">По КУМИ:
 </t>
    </r>
    <r>
      <rPr>
        <sz val="14"/>
        <rFont val="Times New Roman"/>
        <family val="1"/>
        <charset val="204"/>
      </rPr>
      <t>- для оплаты коммунальных услуг по очистным сооружениям п. Рудничный на 1494,7 т.р.;</t>
    </r>
  </si>
  <si>
    <r>
      <t xml:space="preserve">По ГО и ЧС:
 </t>
    </r>
    <r>
      <rPr>
        <sz val="14"/>
        <rFont val="Times New Roman"/>
        <family val="1"/>
        <charset val="204"/>
      </rPr>
      <t>- для оплаты по договорам ГПХ по очистным сооружениям п. Рудничный на 609,8 т.р.;</t>
    </r>
  </si>
  <si>
    <r>
      <rPr>
        <b/>
        <sz val="14"/>
        <rFont val="Times New Roman"/>
        <family val="1"/>
        <charset val="204"/>
      </rPr>
      <t xml:space="preserve">3. </t>
    </r>
    <r>
      <rPr>
        <sz val="14"/>
        <rFont val="Times New Roman"/>
        <family val="1"/>
        <charset val="204"/>
      </rPr>
      <t xml:space="preserve"> Вносятся изменения в источники финансирования дефицита бюджета, увеличивается  строка "Изменение остатков средств  на счетах по учету средств бюджета" на 16832,5 т.р. за счет неиспользованных остатков на 01.01.2020г.</t>
    </r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</si>
  <si>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</si>
  <si>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</si>
  <si>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r>
      <t xml:space="preserve">По Управлению образования:
</t>
    </r>
    <r>
      <rPr>
        <sz val="14"/>
        <rFont val="Times New Roman"/>
        <family val="1"/>
        <charset val="204"/>
      </rPr>
      <t xml:space="preserve"> - на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(полного) общего образования и дополнительного образования детей в муниципальных общеобразовательных организациях на 36,0 т.р. (учебные расходы, повышение квалификации); 
 - на организацию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 на 296,9 т.р. на 2020-2022гг (1 ставка, жилье детей-сирот);
 - на обеспечение образовательной деятельности образовательных организаций по адаптированным общеобразовательным программам на 500,0 т.р (питание);</t>
    </r>
  </si>
  <si>
    <r>
      <t xml:space="preserve">По Управлению образования:
</t>
    </r>
    <r>
      <rPr>
        <sz val="14"/>
        <rFont val="Times New Roman"/>
        <family val="1"/>
        <charset val="204"/>
      </rPr>
      <t xml:space="preserve"> - на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на 66,4 т.р.(учебные расходы, повышение квалификации);
 - на ежемесячные денежные выплаты отдельным категориям граждан, воспитывающих детей в возрасте от 1,5 до 7 лет,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 на 200,0 т.р.;</t>
    </r>
  </si>
  <si>
    <t>900 0113 015 00 19031 800</t>
  </si>
  <si>
    <r>
      <t xml:space="preserve">По КФСиТ:
 </t>
    </r>
    <r>
      <rPr>
        <sz val="14"/>
        <rFont val="Times New Roman"/>
        <family val="1"/>
        <charset val="204"/>
      </rPr>
      <t>- на реализацию мер по подготовке спортивного резерва на 1903,6 т.р. (приобретение оборудования, спортинвентаря);</t>
    </r>
  </si>
  <si>
    <r>
      <rPr>
        <b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  изменения по доходам :</t>
    </r>
  </si>
  <si>
    <t>1.1. изменения по 2020году:</t>
  </si>
  <si>
    <t xml:space="preserve"> -  субсидии увеличивается на 9772,1   тыс.руб.</t>
  </si>
  <si>
    <t xml:space="preserve"> -  субвенции  увеличиваются  на  1792,0 тыс. руб;</t>
  </si>
  <si>
    <t>1.1.2. Вносятся изменения в план по доходам налоговых и  неналоговых платежей на 2020 год:</t>
  </si>
  <si>
    <t>1.2.  изменения по доходам вносятся на 2021 год:</t>
  </si>
  <si>
    <t xml:space="preserve"> - субвенции  увеличиваются  на  296,9 тыс. руб;</t>
  </si>
  <si>
    <t>1.3.  изменения по доходам вносятся на 2022 год:</t>
  </si>
  <si>
    <t xml:space="preserve">  - иные межбюджетные трансферты увеличиваются на 43669,1тыс. руб</t>
  </si>
  <si>
    <r>
      <rPr>
        <b/>
        <sz val="14"/>
        <rFont val="Times New Roman"/>
        <family val="1"/>
        <charset val="204"/>
      </rPr>
      <t>2.1.</t>
    </r>
    <r>
      <rPr>
        <sz val="14"/>
        <rFont val="Times New Roman"/>
        <family val="1"/>
        <charset val="204"/>
      </rPr>
      <t xml:space="preserve">  На основании  Закона Кемеровской области - Кузбасса от 25.03.2020 № 31-ОЗ "О внесении изменений в Закон Кемеровской области - Кузбасса "Об областном бюджете на 2020 год и на плановый период 2021 и 2022 годов", уведомления Министерства финансов Кузбасса от 07.04.2020г № 1353 :</t>
    </r>
  </si>
  <si>
    <t xml:space="preserve"> -  субсидии увеличивается на 4500,0  тыс.руб.</t>
  </si>
  <si>
    <t>900 0113 990 К0 20002 200</t>
  </si>
  <si>
    <t>919 0409 111 00 11121 600</t>
  </si>
  <si>
    <t>919 0409 990 К0 20002 600</t>
  </si>
  <si>
    <t>919 1006 081 00 14401 300</t>
  </si>
  <si>
    <t>919 0503 150 00 15007 200</t>
  </si>
  <si>
    <t>2023 год</t>
  </si>
  <si>
    <t>913 0703 0510 А2 55191 600</t>
  </si>
  <si>
    <t>919 0503 115 00 11152 600</t>
  </si>
  <si>
    <t>904 1101 090 00 15232 600</t>
  </si>
  <si>
    <r>
      <rPr>
        <b/>
        <sz val="14"/>
        <rFont val="Times New Roman"/>
        <family val="1"/>
        <charset val="204"/>
      </rPr>
      <t>КФиС:</t>
    </r>
    <r>
      <rPr>
        <sz val="14"/>
        <rFont val="Times New Roman"/>
        <family val="1"/>
        <charset val="204"/>
      </rPr>
      <t xml:space="preserve">
 - за счет финансовой помощи приобретение спортивного инвентаря в МБ ФСУ "СШОР" на 80,0т.р.</t>
    </r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</si>
  <si>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 - на  программу "Формирование городской среды"  на 20,6 т.р. за счет средств собственников; 
- за счет финансовой помощи- ремонт межквартального проезда по ул. Советская, 3а на 816,1т.р.
</t>
    </r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 - на выплату пенсии за выслугу лет на 748,0 т.р.;
 - в связи с получением СРЦН гранта на 585,4 т.р.;</t>
    </r>
  </si>
  <si>
    <r>
      <rPr>
        <b/>
        <sz val="14"/>
        <rFont val="Times New Roman"/>
        <family val="1"/>
        <charset val="204"/>
      </rPr>
      <t xml:space="preserve">По Управлению культуры: </t>
    </r>
    <r>
      <rPr>
        <sz val="14"/>
        <rFont val="Times New Roman"/>
        <family val="1"/>
        <charset val="204"/>
      </rPr>
      <t xml:space="preserve">
- за счет финансовой помощи- приобретение сценических костюмов в МБУК "Клуб "Рудничный" на 80,0т.р.</t>
    </r>
  </si>
  <si>
    <r>
      <rPr>
        <b/>
        <sz val="14"/>
        <rFont val="Times New Roman"/>
        <family val="1"/>
        <charset val="204"/>
      </rPr>
      <t xml:space="preserve">По Управлению образования:
</t>
    </r>
    <r>
      <rPr>
        <sz val="14"/>
        <rFont val="Times New Roman"/>
        <family val="1"/>
        <charset val="204"/>
      </rPr>
      <t xml:space="preserve">- за счет средств граждан на реализацию проекта инициативного бюджетирования на 189,2т.р.
 - за счет финансовой помощи граждан на реализацию проекта инициативного бюджетирования на 953,9 т.р., "Одаренный руководитель"- на 100,0т.р., трудовые отряды на 70,0т.р.; </t>
    </r>
  </si>
  <si>
    <r>
      <rPr>
        <b/>
        <sz val="14"/>
        <rFont val="Times New Roman"/>
        <family val="1"/>
        <charset val="204"/>
      </rPr>
      <t>По КФиС:</t>
    </r>
    <r>
      <rPr>
        <sz val="14"/>
        <rFont val="Times New Roman"/>
        <family val="1"/>
        <charset val="204"/>
      </rPr>
      <t xml:space="preserve">
 - для обеспечения софинансирования муниципальных спортивных организаций, осуществляющих текущий ремонт в сумме 470,8 т.р.;</t>
    </r>
  </si>
  <si>
    <r>
      <t xml:space="preserve">По администрации:
</t>
    </r>
    <r>
      <rPr>
        <sz val="14"/>
        <rFont val="Times New Roman"/>
        <family val="1"/>
        <charset val="204"/>
      </rPr>
      <t xml:space="preserve"> - по программе "Строительство" для  строительства водопровода 3 микрорайона ВЖР на 16081,6 т.р.; 
</t>
    </r>
  </si>
  <si>
    <t>900 0104 011 00 11021 100</t>
  </si>
  <si>
    <t>2022 год</t>
  </si>
  <si>
    <t>904 1105 090 00 11042 100</t>
  </si>
  <si>
    <t>2021 год</t>
  </si>
  <si>
    <t>900 0707 051 00 16071 200</t>
  </si>
  <si>
    <t>904 0707 051 00 16071 200</t>
  </si>
  <si>
    <t>УО инициативное бюджетирование</t>
  </si>
  <si>
    <t>Администрация молодые семьи</t>
  </si>
  <si>
    <t>УО инициативное бюджетирование ФП</t>
  </si>
  <si>
    <t>УО трудовые отряды ФП</t>
  </si>
  <si>
    <t>УО (одаренный руководитель) ФП</t>
  </si>
  <si>
    <t>УК, Клуб Рудничный (костюмы) ФП</t>
  </si>
  <si>
    <t>КФиС, СОШОР (спортивный инвентарь) ФП</t>
  </si>
  <si>
    <t>УЖКХ, ремонт межквартального проезда по ул. Советская 3а, п. Рудничный ФП</t>
  </si>
  <si>
    <t xml:space="preserve"> -с Администрации на КФиС переданы расходы отдела молодежи: ФОТ на содержание 2-х штатных единиц муниципальных служащих с 01.06.2020 и прочие расходы в сумме 2020г.- 606,6т.р., 2021г.- 1191,3т.р., 2022г.- 1191,3т.р.</t>
  </si>
  <si>
    <r>
      <t xml:space="preserve">По администрации:
</t>
    </r>
    <r>
      <rPr>
        <sz val="14"/>
        <rFont val="Times New Roman"/>
        <family val="1"/>
        <charset val="204"/>
      </rPr>
      <t xml:space="preserve">  - с администрации на РЭС в связи с реорганизацией РЭС в сумме 231,8 т.р.;
- с администрации на меры, связанные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 в сумме 237,8 т.р. 
 </t>
    </r>
    <r>
      <rPr>
        <b/>
        <sz val="14"/>
        <rFont val="Times New Roman"/>
        <family val="1"/>
        <charset val="204"/>
      </rPr>
      <t xml:space="preserve">По РЭС:
</t>
    </r>
    <r>
      <rPr>
        <sz val="14"/>
        <rFont val="Times New Roman"/>
        <family val="1"/>
        <charset val="204"/>
      </rPr>
      <t xml:space="preserve"> - для оплаты госпошлины за постановку на учет транспортных средств в сумме 6,0 т.р.;</t>
    </r>
  </si>
  <si>
    <r>
      <rPr>
        <b/>
        <sz val="14"/>
        <rFont val="Times New Roman"/>
        <family val="1"/>
        <charset val="204"/>
      </rPr>
      <t xml:space="preserve">По Управлению культуры:
</t>
    </r>
    <r>
      <rPr>
        <sz val="14"/>
        <rFont val="Times New Roman"/>
        <family val="1"/>
        <charset val="204"/>
      </rPr>
      <t xml:space="preserve"> - для издания книги "Дважды победители" в сумме 52,3 т.р.;
 - для оплаты труда прочего персонала  в учреждениях доп. образования в сумме 1184,3 т.р.;
 - для оплаты за мероприятия ко Дню Победы в сумме 9,3 т.р.;
 - 2022 год- местная доля для заключения Соглашения на оснащение образовательных учреждений в сфере культуры музыкальными инструментами, оборудованием и учебными материалами в сумме 50,0 т.р.</t>
    </r>
  </si>
  <si>
    <t>900 1006 0810 00 13401 100</t>
  </si>
  <si>
    <t>900 1006 0810 00 13401 600</t>
  </si>
  <si>
    <t>915 1006 081 00 13401 800</t>
  </si>
  <si>
    <t>904 1006 081 00 13401 600</t>
  </si>
  <si>
    <t xml:space="preserve"> - с УСЗН на Администрацию  по программе "Социальная поддержка населения Анжеро-Судженского городского округа" на мероприятие "Поддержка пенсионеров и инвалидов" в связи с организацией временных работ для беззработных граждан, состоящих на учете в службе занятости  (МБУ "Городской архив", МКУ "ООП") в сумме 156,6 т.р.</t>
  </si>
  <si>
    <t>ВСЕГО доходов собственной базы на  2020 год:  2895,2 тыс.руб.</t>
  </si>
  <si>
    <t xml:space="preserve"> - с УСЗН на КФиС  по программе "Социальная поддержка населения Анжеро-Судженского городского округа" на мероприятие "Поддержка пенсионеров и инвалидов" в связи с организацией временных работ для беззработных граждан, состоящих на учете в службе занятости  (МБУ "Стадион "Анжерский") в сумме 22,7 т.р.</t>
  </si>
  <si>
    <t xml:space="preserve"> -   дотация увеличивается на 50 000 тыс.руб.</t>
  </si>
  <si>
    <t>1.1.1  На основании   Закона Кемеровской области - Кузбасса от 25.03.2020 № 31-ОЗ "О внесении изменений в Закон Кемеровской области - Кузбасса "Об областном бюджете на 2020 год и на плановый период 2021 и 2022 годов"и  уведомления Министерства финансов Кузбасса от 07.04.2020 № 1353:</t>
  </si>
  <si>
    <t xml:space="preserve">  -  иные межбюджетные трансферты увеличиваются на 39556,4 тыс. руб</t>
  </si>
  <si>
    <t>По фактическому поступлению на 01.04.2020г</t>
  </si>
  <si>
    <t>919 0503 150 00 73860 600</t>
  </si>
  <si>
    <r>
      <rPr>
        <b/>
        <sz val="14"/>
        <rFont val="Times New Roman"/>
        <family val="1"/>
        <charset val="204"/>
      </rPr>
      <t xml:space="preserve">По УЖКХ:
 </t>
    </r>
    <r>
      <rPr>
        <sz val="14"/>
        <rFont val="Times New Roman"/>
        <family val="1"/>
        <charset val="204"/>
      </rPr>
      <t xml:space="preserve"> - для оплаты кредиторской задолженности ООО "Сибирский колос" сумме 1600,0 т.р.;
  - по программе "Формирование городской среды"  в сумме 1531,8 т.р.;
 - с УЖКХ на меры, связанные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 в сумме 2000,0 т.р. 
 - технический строительный надзор за соблюдением всех норм и правил, производимых строительных и ремонтных  работ по благоустройству (капитальному ремонту) дворовых территорий МКД" по программе "Формирование современной городской среды" в сумме 283,7 т.р.;
 </t>
    </r>
  </si>
  <si>
    <t xml:space="preserve">1.1.3. Увеличиваются прочие безвозмездные поступления  на сумму 2895,2 тыс.руб.  в том числе: 
- увеличение на сумму 585,4 тыс.руб. в связи с победой во Всероссийском конкурсе " Семейная Гавань 2020" и заключением договора благотворительного пожертвования на реализацию грантового проекта "Школа сближения"  МКУ АСГО Социальныо-реабилитационным Центром несовершеннолетних;
- увеличение  на сумму 20,6 тыс.руб. доли участия собственников многоквартирных жилых домов в капитальном ремонте дворовых территорий по муниципальной программе "Формирование современной городской среды на территории Анжеро-Судженского городского округа на период 2018-2024гг", в связи с изменением данной программы;
- увеличение   на сумму 1143,1тыс.руб., доли участия средств граждан и  юридических лиц в реализаци программы  "Твой Кузбасс-Твоя инициатива", в том числе 953,9 тыс.руб. по Соглашению с АО "Кузнецкие ферросплавы"о социально-экономическом партнерстве на 2020г;
- увеличение на сумму 1146,1 тыс.руб.по Соглашению с АО "Кузнецкие ферросплавы"о социально-экономическом партнерстве на 2020г.
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</si>
</sst>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0.00000"/>
    <numFmt numFmtId="166" formatCode="0.0000"/>
    <numFmt numFmtId="167" formatCode="_-* #,##0.0\ _₽_-;\-* #,##0.0\ _₽_-;_-* &quot;-&quot;??\ _₽_-;_-@_-"/>
  </numFmts>
  <fonts count="37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"/>
      <family val="1"/>
    </font>
    <font>
      <b/>
      <u/>
      <sz val="14"/>
      <name val="Arial Cyr"/>
      <charset val="204"/>
    </font>
    <font>
      <sz val="14"/>
      <color rgb="FF00B0F0"/>
      <name val="Arial Cyr"/>
      <charset val="204"/>
    </font>
    <font>
      <sz val="12"/>
      <color rgb="FF00B0F0"/>
      <name val="Times"/>
      <family val="1"/>
    </font>
    <font>
      <sz val="14"/>
      <color rgb="FFFF0000"/>
      <name val="Arial Cyr"/>
      <charset val="204"/>
    </font>
    <font>
      <b/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2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31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5" fontId="0" fillId="0" borderId="0" xfId="0" applyNumberFormat="1" applyFont="1" applyFill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25" fillId="0" borderId="0" xfId="0" applyFont="1" applyFill="1"/>
    <xf numFmtId="49" fontId="26" fillId="0" borderId="0" xfId="0" applyNumberFormat="1" applyFont="1" applyFill="1" applyBorder="1"/>
    <xf numFmtId="49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/>
    <xf numFmtId="164" fontId="26" fillId="0" borderId="0" xfId="0" applyNumberFormat="1" applyFont="1" applyFill="1" applyBorder="1"/>
    <xf numFmtId="164" fontId="25" fillId="0" borderId="0" xfId="0" applyNumberFormat="1" applyFont="1" applyFill="1"/>
    <xf numFmtId="2" fontId="28" fillId="0" borderId="0" xfId="0" applyNumberFormat="1" applyFont="1" applyFill="1" applyBorder="1" applyAlignment="1">
      <alignment horizontal="left" wrapText="1"/>
    </xf>
    <xf numFmtId="164" fontId="27" fillId="0" borderId="0" xfId="0" applyNumberFormat="1" applyFont="1" applyFill="1" applyBorder="1" applyAlignment="1">
      <alignment horizontal="right" wrapText="1"/>
    </xf>
    <xf numFmtId="0" fontId="29" fillId="0" borderId="0" xfId="0" applyFont="1" applyFill="1"/>
    <xf numFmtId="164" fontId="29" fillId="0" borderId="0" xfId="0" applyNumberFormat="1" applyFont="1" applyFill="1"/>
    <xf numFmtId="165" fontId="25" fillId="0" borderId="0" xfId="0" applyNumberFormat="1" applyFont="1" applyFill="1"/>
    <xf numFmtId="0" fontId="30" fillId="0" borderId="0" xfId="0" applyFont="1" applyFill="1"/>
    <xf numFmtId="49" fontId="8" fillId="0" borderId="17" xfId="0" applyNumberFormat="1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vertical="center" wrapText="1"/>
    </xf>
    <xf numFmtId="164" fontId="27" fillId="0" borderId="1" xfId="0" applyNumberFormat="1" applyFont="1" applyFill="1" applyBorder="1" applyAlignment="1">
      <alignment vertical="center"/>
    </xf>
    <xf numFmtId="49" fontId="26" fillId="0" borderId="1" xfId="0" applyNumberFormat="1" applyFont="1" applyFill="1" applyBorder="1"/>
    <xf numFmtId="0" fontId="26" fillId="0" borderId="1" xfId="0" applyFont="1" applyFill="1" applyBorder="1"/>
    <xf numFmtId="0" fontId="25" fillId="0" borderId="0" xfId="0" applyFont="1" applyFill="1" applyAlignment="1">
      <alignment vertical="center"/>
    </xf>
    <xf numFmtId="0" fontId="6" fillId="0" borderId="1" xfId="0" applyFont="1" applyFill="1" applyBorder="1"/>
    <xf numFmtId="164" fontId="6" fillId="0" borderId="1" xfId="0" applyNumberFormat="1" applyFont="1" applyFill="1" applyBorder="1"/>
    <xf numFmtId="0" fontId="31" fillId="0" borderId="0" xfId="0" applyFont="1" applyFill="1"/>
    <xf numFmtId="0" fontId="32" fillId="0" borderId="0" xfId="0" applyFont="1" applyFill="1"/>
    <xf numFmtId="0" fontId="33" fillId="0" borderId="0" xfId="0" applyFont="1" applyFill="1"/>
    <xf numFmtId="0" fontId="27" fillId="0" borderId="0" xfId="0" applyNumberFormat="1" applyFont="1" applyFill="1" applyAlignment="1">
      <alignment horizontal="left" wrapText="1"/>
    </xf>
    <xf numFmtId="0" fontId="23" fillId="0" borderId="0" xfId="0" applyNumberFormat="1" applyFont="1" applyFill="1" applyAlignment="1">
      <alignment horizontal="left" wrapText="1"/>
    </xf>
    <xf numFmtId="0" fontId="27" fillId="0" borderId="0" xfId="0" applyNumberFormat="1" applyFont="1" applyFill="1" applyBorder="1" applyAlignment="1">
      <alignment horizontal="left" vertical="top" wrapText="1"/>
    </xf>
    <xf numFmtId="0" fontId="34" fillId="0" borderId="0" xfId="0" applyFont="1"/>
    <xf numFmtId="0" fontId="27" fillId="0" borderId="0" xfId="0" applyFont="1"/>
    <xf numFmtId="0" fontId="27" fillId="0" borderId="1" xfId="0" applyFont="1" applyFill="1" applyBorder="1" applyAlignment="1">
      <alignment vertical="top" wrapText="1"/>
    </xf>
    <xf numFmtId="16" fontId="27" fillId="0" borderId="0" xfId="0" applyNumberFormat="1" applyFont="1" applyFill="1" applyBorder="1" applyAlignment="1">
      <alignment wrapText="1"/>
    </xf>
    <xf numFmtId="0" fontId="27" fillId="0" borderId="0" xfId="0" applyFont="1" applyFill="1" applyAlignment="1">
      <alignment vertical="top" wrapText="1"/>
    </xf>
    <xf numFmtId="0" fontId="27" fillId="0" borderId="1" xfId="0" applyFont="1" applyFill="1" applyBorder="1" applyAlignment="1">
      <alignment vertical="justify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justify"/>
    </xf>
    <xf numFmtId="0" fontId="9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vertical="justify"/>
    </xf>
    <xf numFmtId="164" fontId="24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justify"/>
    </xf>
    <xf numFmtId="164" fontId="27" fillId="0" borderId="0" xfId="0" applyNumberFormat="1" applyFont="1" applyFill="1" applyBorder="1" applyAlignment="1">
      <alignment horizontal="center" vertical="center" wrapText="1"/>
    </xf>
    <xf numFmtId="164" fontId="24" fillId="0" borderId="0" xfId="2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right" wrapText="1"/>
    </xf>
    <xf numFmtId="0" fontId="24" fillId="0" borderId="0" xfId="0" applyFont="1" applyFill="1" applyBorder="1" applyAlignment="1">
      <alignment horizontal="left" vertical="center"/>
    </xf>
    <xf numFmtId="2" fontId="29" fillId="0" borderId="0" xfId="2" applyNumberFormat="1" applyFont="1" applyFill="1"/>
    <xf numFmtId="0" fontId="27" fillId="0" borderId="1" xfId="0" applyFont="1" applyFill="1" applyBorder="1" applyAlignment="1">
      <alignment wrapText="1"/>
    </xf>
    <xf numFmtId="43" fontId="29" fillId="0" borderId="0" xfId="2" applyFont="1" applyFill="1"/>
    <xf numFmtId="164" fontId="26" fillId="0" borderId="1" xfId="0" applyNumberFormat="1" applyFont="1" applyFill="1" applyBorder="1"/>
    <xf numFmtId="165" fontId="29" fillId="0" borderId="0" xfId="0" applyNumberFormat="1" applyFont="1" applyFill="1"/>
    <xf numFmtId="164" fontId="27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wrapText="1"/>
    </xf>
    <xf numFmtId="164" fontId="27" fillId="0" borderId="1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left"/>
    </xf>
    <xf numFmtId="0" fontId="27" fillId="0" borderId="0" xfId="0" applyFont="1" applyFill="1" applyBorder="1" applyAlignment="1">
      <alignment vertical="justify"/>
    </xf>
    <xf numFmtId="166" fontId="29" fillId="0" borderId="0" xfId="0" applyNumberFormat="1" applyFont="1" applyFill="1"/>
    <xf numFmtId="0" fontId="27" fillId="0" borderId="0" xfId="0" applyFont="1" applyFill="1" applyBorder="1" applyAlignment="1">
      <alignment horizontal="right" wrapText="1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36" fillId="0" borderId="0" xfId="0" applyFont="1" applyFill="1"/>
    <xf numFmtId="0" fontId="27" fillId="0" borderId="6" xfId="0" applyFont="1" applyFill="1" applyBorder="1" applyAlignment="1">
      <alignment wrapText="1"/>
    </xf>
    <xf numFmtId="0" fontId="27" fillId="0" borderId="17" xfId="0" applyNumberFormat="1" applyFont="1" applyFill="1" applyBorder="1" applyAlignment="1">
      <alignment horizontal="left" wrapText="1"/>
    </xf>
    <xf numFmtId="0" fontId="27" fillId="0" borderId="17" xfId="0" applyNumberFormat="1" applyFont="1" applyFill="1" applyBorder="1" applyAlignment="1">
      <alignment horizontal="right" wrapText="1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27" fillId="0" borderId="1" xfId="0" applyNumberFormat="1" applyFont="1" applyFill="1" applyBorder="1"/>
    <xf numFmtId="0" fontId="4" fillId="0" borderId="17" xfId="0" applyNumberFormat="1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164" fontId="27" fillId="0" borderId="1" xfId="0" applyNumberFormat="1" applyFont="1" applyFill="1" applyBorder="1" applyAlignment="1">
      <alignment horizontal="right"/>
    </xf>
    <xf numFmtId="49" fontId="27" fillId="0" borderId="1" xfId="0" applyNumberFormat="1" applyFont="1" applyFill="1" applyBorder="1" applyAlignment="1">
      <alignment horizontal="left"/>
    </xf>
    <xf numFmtId="0" fontId="27" fillId="0" borderId="2" xfId="0" applyFont="1" applyFill="1" applyBorder="1" applyAlignment="1">
      <alignment vertical="top" wrapText="1"/>
    </xf>
    <xf numFmtId="164" fontId="27" fillId="0" borderId="2" xfId="0" applyNumberFormat="1" applyFont="1" applyFill="1" applyBorder="1" applyAlignment="1">
      <alignment vertical="top"/>
    </xf>
    <xf numFmtId="0" fontId="27" fillId="0" borderId="2" xfId="0" applyFont="1" applyFill="1" applyBorder="1" applyAlignment="1">
      <alignment wrapText="1"/>
    </xf>
    <xf numFmtId="164" fontId="27" fillId="0" borderId="11" xfId="0" applyNumberFormat="1" applyFont="1" applyFill="1" applyBorder="1" applyAlignment="1">
      <alignment horizontal="right"/>
    </xf>
    <xf numFmtId="164" fontId="27" fillId="0" borderId="7" xfId="0" applyNumberFormat="1" applyFont="1" applyFill="1" applyBorder="1"/>
    <xf numFmtId="0" fontId="4" fillId="0" borderId="11" xfId="0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26" fillId="0" borderId="1" xfId="0" applyNumberFormat="1" applyFont="1" applyFill="1" applyBorder="1" applyAlignment="1">
      <alignment horizontal="right" vertical="center"/>
    </xf>
    <xf numFmtId="164" fontId="26" fillId="0" borderId="1" xfId="0" applyNumberFormat="1" applyFont="1" applyFill="1" applyBorder="1" applyAlignment="1">
      <alignment vertical="center"/>
    </xf>
    <xf numFmtId="49" fontId="4" fillId="0" borderId="6" xfId="0" applyNumberFormat="1" applyFont="1" applyFill="1" applyBorder="1" applyAlignment="1"/>
    <xf numFmtId="49" fontId="4" fillId="0" borderId="7" xfId="0" applyNumberFormat="1" applyFont="1" applyFill="1" applyBorder="1" applyAlignment="1"/>
    <xf numFmtId="1" fontId="25" fillId="0" borderId="0" xfId="0" applyNumberFormat="1" applyFont="1" applyFill="1"/>
    <xf numFmtId="1" fontId="25" fillId="0" borderId="0" xfId="0" applyNumberFormat="1" applyFont="1" applyFill="1" applyAlignment="1">
      <alignment vertical="center"/>
    </xf>
    <xf numFmtId="1" fontId="0" fillId="0" borderId="0" xfId="0" applyNumberFormat="1" applyFont="1" applyFill="1"/>
    <xf numFmtId="0" fontId="27" fillId="0" borderId="1" xfId="0" applyFont="1" applyFill="1" applyBorder="1"/>
    <xf numFmtId="0" fontId="27" fillId="0" borderId="0" xfId="0" applyFont="1" applyFill="1" applyBorder="1" applyAlignment="1">
      <alignment horizontal="left" vertical="justify"/>
    </xf>
    <xf numFmtId="0" fontId="27" fillId="0" borderId="0" xfId="0" applyNumberFormat="1" applyFont="1" applyFill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0" fontId="23" fillId="0" borderId="0" xfId="0" applyNumberFormat="1" applyFont="1" applyFill="1" applyAlignment="1">
      <alignment horizontal="left" wrapText="1"/>
    </xf>
    <xf numFmtId="0" fontId="27" fillId="0" borderId="0" xfId="0" applyNumberFormat="1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wrapText="1"/>
    </xf>
    <xf numFmtId="0" fontId="27" fillId="0" borderId="11" xfId="0" applyFont="1" applyFill="1" applyBorder="1" applyAlignment="1">
      <alignment horizontal="left" vertical="top" wrapText="1"/>
    </xf>
    <xf numFmtId="0" fontId="27" fillId="0" borderId="7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9" fontId="4" fillId="0" borderId="11" xfId="0" applyNumberFormat="1" applyFont="1" applyFill="1" applyBorder="1" applyAlignment="1">
      <alignment horizontal="left"/>
    </xf>
    <xf numFmtId="0" fontId="27" fillId="0" borderId="8" xfId="0" applyFont="1" applyFill="1" applyBorder="1" applyAlignment="1">
      <alignment horizontal="center" vertical="top" wrapText="1"/>
    </xf>
    <xf numFmtId="164" fontId="27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top" wrapText="1"/>
    </xf>
    <xf numFmtId="0" fontId="27" fillId="2" borderId="0" xfId="0" applyFont="1" applyFill="1" applyAlignment="1">
      <alignment horizontal="left" vertical="top" wrapText="1"/>
    </xf>
    <xf numFmtId="0" fontId="27" fillId="0" borderId="0" xfId="0" applyFont="1" applyFill="1" applyBorder="1" applyAlignment="1">
      <alignment horizontal="left" vertical="justify" wrapText="1"/>
    </xf>
    <xf numFmtId="0" fontId="27" fillId="0" borderId="1" xfId="0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/>
    </xf>
    <xf numFmtId="164" fontId="27" fillId="0" borderId="8" xfId="0" applyNumberFormat="1" applyFont="1" applyFill="1" applyBorder="1" applyAlignment="1">
      <alignment horizontal="right" vertical="top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wrapText="1"/>
    </xf>
    <xf numFmtId="0" fontId="17" fillId="0" borderId="0" xfId="0" applyNumberFormat="1" applyFont="1" applyFill="1" applyAlignment="1">
      <alignment horizontal="left" wrapText="1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0" fontId="27" fillId="0" borderId="0" xfId="0" applyFont="1" applyFill="1" applyBorder="1" applyAlignment="1">
      <alignment horizontal="left" vertical="justify"/>
    </xf>
    <xf numFmtId="0" fontId="27" fillId="0" borderId="0" xfId="0" applyNumberFormat="1" applyFont="1" applyFill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/>
    </xf>
    <xf numFmtId="0" fontId="24" fillId="0" borderId="0" xfId="0" applyNumberFormat="1" applyFont="1" applyFill="1" applyAlignment="1">
      <alignment horizontal="left" wrapText="1"/>
    </xf>
    <xf numFmtId="0" fontId="23" fillId="0" borderId="0" xfId="0" applyNumberFormat="1" applyFont="1" applyFill="1" applyAlignment="1">
      <alignment horizontal="left" wrapText="1"/>
    </xf>
    <xf numFmtId="0" fontId="27" fillId="0" borderId="0" xfId="0" applyNumberFormat="1" applyFont="1" applyFill="1" applyBorder="1" applyAlignment="1">
      <alignment horizontal="left" wrapText="1"/>
    </xf>
    <xf numFmtId="49" fontId="27" fillId="0" borderId="0" xfId="0" applyNumberFormat="1" applyFont="1" applyFill="1" applyBorder="1" applyAlignment="1">
      <alignment horizontal="left"/>
    </xf>
    <xf numFmtId="0" fontId="27" fillId="2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164" fontId="27" fillId="0" borderId="0" xfId="0" applyNumberFormat="1" applyFont="1" applyFill="1" applyAlignment="1">
      <alignment horizontal="right" wrapText="1"/>
    </xf>
    <xf numFmtId="49" fontId="26" fillId="0" borderId="6" xfId="0" applyNumberFormat="1" applyFont="1" applyFill="1" applyBorder="1" applyAlignment="1">
      <alignment horizontal="center"/>
    </xf>
    <xf numFmtId="49" fontId="26" fillId="0" borderId="7" xfId="0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wrapText="1"/>
    </xf>
    <xf numFmtId="0" fontId="24" fillId="0" borderId="6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left" vertical="top" wrapText="1"/>
    </xf>
    <xf numFmtId="0" fontId="27" fillId="0" borderId="7" xfId="0" applyFont="1" applyFill="1" applyBorder="1" applyAlignment="1">
      <alignment horizontal="left" vertical="top" wrapText="1"/>
    </xf>
    <xf numFmtId="164" fontId="26" fillId="0" borderId="7" xfId="0" applyNumberFormat="1" applyFont="1" applyFill="1" applyBorder="1" applyAlignment="1">
      <alignment horizontal="left"/>
    </xf>
    <xf numFmtId="164" fontId="26" fillId="0" borderId="1" xfId="0" applyNumberFormat="1" applyFont="1" applyFill="1" applyBorder="1" applyAlignment="1">
      <alignment horizontal="left"/>
    </xf>
    <xf numFmtId="167" fontId="27" fillId="0" borderId="2" xfId="2" applyNumberFormat="1" applyFont="1" applyFill="1" applyBorder="1" applyAlignment="1">
      <alignment horizontal="right" vertical="center"/>
    </xf>
    <xf numFmtId="167" fontId="27" fillId="0" borderId="8" xfId="2" applyNumberFormat="1" applyFont="1" applyFill="1" applyBorder="1" applyAlignment="1">
      <alignment horizontal="right" vertical="center"/>
    </xf>
    <xf numFmtId="167" fontId="27" fillId="0" borderId="9" xfId="2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top" wrapText="1"/>
    </xf>
    <xf numFmtId="0" fontId="27" fillId="0" borderId="0" xfId="0" applyFont="1" applyFill="1" applyAlignment="1">
      <alignment horizontal="left" wrapText="1"/>
    </xf>
    <xf numFmtId="0" fontId="27" fillId="0" borderId="2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left"/>
    </xf>
    <xf numFmtId="0" fontId="27" fillId="0" borderId="11" xfId="0" applyFont="1" applyFill="1" applyBorder="1" applyAlignment="1">
      <alignment horizontal="left"/>
    </xf>
    <xf numFmtId="0" fontId="27" fillId="0" borderId="7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9" fontId="5" fillId="0" borderId="6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left"/>
    </xf>
    <xf numFmtId="0" fontId="27" fillId="0" borderId="2" xfId="0" applyFont="1" applyFill="1" applyBorder="1" applyAlignment="1">
      <alignment horizontal="center" vertical="top" wrapText="1"/>
    </xf>
    <xf numFmtId="0" fontId="27" fillId="0" borderId="8" xfId="0" applyFont="1" applyFill="1" applyBorder="1" applyAlignment="1">
      <alignment horizontal="center" vertical="top" wrapText="1"/>
    </xf>
    <xf numFmtId="0" fontId="27" fillId="0" borderId="9" xfId="0" applyFont="1" applyFill="1" applyBorder="1" applyAlignment="1">
      <alignment horizontal="center" vertical="top" wrapText="1"/>
    </xf>
    <xf numFmtId="164" fontId="27" fillId="0" borderId="2" xfId="0" applyNumberFormat="1" applyFont="1" applyFill="1" applyBorder="1" applyAlignment="1">
      <alignment horizontal="right" vertical="top"/>
    </xf>
    <xf numFmtId="164" fontId="27" fillId="0" borderId="8" xfId="0" applyNumberFormat="1" applyFont="1" applyFill="1" applyBorder="1" applyAlignment="1">
      <alignment horizontal="right" vertical="top"/>
    </xf>
    <xf numFmtId="164" fontId="27" fillId="0" borderId="9" xfId="0" applyNumberFormat="1" applyFont="1" applyFill="1" applyBorder="1" applyAlignment="1">
      <alignment horizontal="right" vertical="top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7" xfId="0" applyNumberFormat="1" applyFont="1" applyFill="1" applyBorder="1" applyAlignment="1">
      <alignment horizontal="center" vertical="center" wrapText="1"/>
    </xf>
    <xf numFmtId="16" fontId="27" fillId="0" borderId="0" xfId="0" applyNumberFormat="1" applyFont="1" applyFill="1" applyBorder="1" applyAlignment="1">
      <alignment horizontal="left" vertical="top" wrapText="1"/>
    </xf>
    <xf numFmtId="16" fontId="24" fillId="0" borderId="0" xfId="0" applyNumberFormat="1" applyFont="1" applyFill="1" applyBorder="1" applyAlignment="1">
      <alignment horizontal="left" wrapText="1"/>
    </xf>
    <xf numFmtId="0" fontId="24" fillId="0" borderId="17" xfId="0" applyFont="1" applyFill="1" applyBorder="1" applyAlignment="1">
      <alignment horizontal="left" vertical="center"/>
    </xf>
    <xf numFmtId="164" fontId="27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top" wrapText="1"/>
    </xf>
    <xf numFmtId="0" fontId="27" fillId="0" borderId="0" xfId="0" applyFont="1" applyFill="1" applyAlignment="1">
      <alignment horizontal="left" vertical="top" wrapText="1"/>
    </xf>
    <xf numFmtId="0" fontId="27" fillId="2" borderId="0" xfId="0" applyFont="1" applyFill="1" applyAlignment="1">
      <alignment horizontal="left" vertical="top" wrapText="1"/>
    </xf>
    <xf numFmtId="16" fontId="27" fillId="0" borderId="0" xfId="0" applyNumberFormat="1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vertical="justify" wrapText="1"/>
    </xf>
    <xf numFmtId="0" fontId="27" fillId="0" borderId="11" xfId="0" applyFont="1" applyFill="1" applyBorder="1" applyAlignment="1">
      <alignment horizontal="center" wrapText="1"/>
    </xf>
    <xf numFmtId="0" fontId="27" fillId="0" borderId="7" xfId="0" applyFont="1" applyFill="1" applyBorder="1" applyAlignment="1">
      <alignment horizontal="center" wrapText="1"/>
    </xf>
    <xf numFmtId="0" fontId="27" fillId="0" borderId="8" xfId="0" applyFont="1" applyFill="1" applyBorder="1" applyAlignment="1">
      <alignment horizontal="center" wrapText="1"/>
    </xf>
    <xf numFmtId="0" fontId="27" fillId="0" borderId="9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center" wrapText="1"/>
    </xf>
    <xf numFmtId="0" fontId="27" fillId="0" borderId="9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/>
    </xf>
    <xf numFmtId="3" fontId="4" fillId="0" borderId="6" xfId="0" applyNumberFormat="1" applyFont="1" applyFill="1" applyBorder="1" applyAlignment="1">
      <alignment horizontal="left" vertical="center"/>
    </xf>
    <xf numFmtId="0" fontId="27" fillId="0" borderId="0" xfId="0" applyNumberFormat="1" applyFont="1" applyFill="1" applyBorder="1" applyAlignment="1">
      <alignment horizontal="center" wrapText="1"/>
    </xf>
    <xf numFmtId="0" fontId="27" fillId="0" borderId="0" xfId="0" applyFont="1" applyFill="1" applyAlignment="1">
      <alignment horizontal="left"/>
    </xf>
    <xf numFmtId="0" fontId="27" fillId="0" borderId="0" xfId="0" applyFont="1" applyAlignment="1">
      <alignment horizontal="left" wrapText="1"/>
    </xf>
    <xf numFmtId="0" fontId="24" fillId="0" borderId="0" xfId="0" applyNumberFormat="1" applyFont="1" applyFill="1" applyBorder="1" applyAlignment="1">
      <alignment horizontal="left" wrapText="1"/>
    </xf>
    <xf numFmtId="0" fontId="35" fillId="0" borderId="0" xfId="0" applyFont="1" applyAlignment="1">
      <alignment horizontal="center"/>
    </xf>
    <xf numFmtId="0" fontId="27" fillId="0" borderId="0" xfId="0" applyNumberFormat="1" applyFont="1" applyFill="1" applyBorder="1" applyAlignment="1">
      <alignment horizontal="left" vertical="top" wrapText="1"/>
    </xf>
  </cellXfs>
  <cellStyles count="3">
    <cellStyle name="Обычный" xfId="0" builtinId="0"/>
    <cellStyle name="Процент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ColWidth="9.140625" defaultRowHeight="12.75" x14ac:dyDescent="0.2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 x14ac:dyDescent="0.25">
      <c r="A1" s="195" t="s">
        <v>0</v>
      </c>
      <c r="B1" s="195"/>
      <c r="C1" s="195"/>
      <c r="D1" s="195"/>
      <c r="E1" s="195"/>
      <c r="F1" s="195"/>
    </row>
    <row r="2" spans="1:8" ht="66.75" customHeight="1" x14ac:dyDescent="0.2">
      <c r="A2" s="196" t="s">
        <v>79</v>
      </c>
      <c r="B2" s="196"/>
      <c r="C2" s="196"/>
      <c r="D2" s="196"/>
      <c r="E2" s="196"/>
      <c r="F2" s="196"/>
    </row>
    <row r="3" spans="1:8" ht="15.75" customHeight="1" x14ac:dyDescent="0.3">
      <c r="A3" s="192" t="s">
        <v>90</v>
      </c>
      <c r="B3" s="192"/>
      <c r="C3" s="192"/>
      <c r="D3" s="192"/>
      <c r="E3" s="192"/>
      <c r="F3" s="192"/>
      <c r="G3" s="6"/>
      <c r="H3" s="6"/>
    </row>
    <row r="4" spans="1:8" ht="65.25" customHeight="1" x14ac:dyDescent="0.3">
      <c r="A4" s="197" t="s">
        <v>222</v>
      </c>
      <c r="B4" s="197"/>
      <c r="C4" s="197"/>
      <c r="D4" s="197"/>
      <c r="E4" s="197"/>
      <c r="F4" s="197"/>
      <c r="G4" s="6"/>
      <c r="H4" s="6"/>
    </row>
    <row r="5" spans="1:8" ht="18.75" customHeight="1" x14ac:dyDescent="0.3">
      <c r="A5" s="198" t="s">
        <v>233</v>
      </c>
      <c r="B5" s="198"/>
      <c r="C5" s="198"/>
      <c r="D5" s="198"/>
      <c r="E5" s="198"/>
      <c r="F5" s="198"/>
      <c r="G5" s="6"/>
      <c r="H5" s="6"/>
    </row>
    <row r="6" spans="1:8" ht="18.75" customHeight="1" x14ac:dyDescent="0.3">
      <c r="A6" s="198" t="s">
        <v>234</v>
      </c>
      <c r="B6" s="198"/>
      <c r="C6" s="198"/>
      <c r="D6" s="198"/>
      <c r="E6" s="198"/>
      <c r="F6" s="198"/>
      <c r="G6" s="6"/>
      <c r="H6" s="6"/>
    </row>
    <row r="7" spans="1:8" ht="17.25" customHeight="1" x14ac:dyDescent="0.3">
      <c r="A7" s="198" t="s">
        <v>235</v>
      </c>
      <c r="B7" s="198"/>
      <c r="C7" s="198"/>
      <c r="D7" s="198"/>
      <c r="E7" s="198"/>
      <c r="F7" s="198"/>
      <c r="G7" s="6"/>
      <c r="H7" s="6"/>
    </row>
    <row r="8" spans="1:8" ht="15.75" customHeight="1" x14ac:dyDescent="0.3">
      <c r="A8" s="192" t="s">
        <v>236</v>
      </c>
      <c r="B8" s="192"/>
      <c r="C8" s="192"/>
      <c r="D8" s="192"/>
      <c r="E8" s="192"/>
      <c r="F8" s="192"/>
      <c r="G8" s="6"/>
      <c r="H8" s="6"/>
    </row>
    <row r="9" spans="1:8" ht="35.25" customHeight="1" x14ac:dyDescent="0.3">
      <c r="A9" s="199" t="s">
        <v>91</v>
      </c>
      <c r="B9" s="199"/>
      <c r="C9" s="199"/>
      <c r="D9" s="199"/>
      <c r="E9" s="199"/>
      <c r="F9" s="199"/>
      <c r="G9" s="6"/>
      <c r="H9" s="6"/>
    </row>
    <row r="10" spans="1:8" ht="33.75" customHeight="1" x14ac:dyDescent="0.3">
      <c r="A10" s="50" t="s">
        <v>15</v>
      </c>
      <c r="B10" s="51" t="s">
        <v>46</v>
      </c>
      <c r="C10" s="51" t="s">
        <v>205</v>
      </c>
      <c r="D10" s="51" t="s">
        <v>16</v>
      </c>
      <c r="E10" s="51" t="s">
        <v>17</v>
      </c>
      <c r="F10" s="51" t="s">
        <v>18</v>
      </c>
      <c r="G10" s="6"/>
      <c r="H10" s="6"/>
    </row>
    <row r="11" spans="1:8" ht="36" customHeight="1" x14ac:dyDescent="0.3">
      <c r="A11" s="52" t="s">
        <v>76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206</v>
      </c>
      <c r="G11" s="6"/>
      <c r="H11" s="6"/>
    </row>
    <row r="12" spans="1:8" ht="60" customHeight="1" x14ac:dyDescent="0.3">
      <c r="A12" s="53" t="s">
        <v>48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207</v>
      </c>
      <c r="G12" s="6"/>
      <c r="H12" s="6"/>
    </row>
    <row r="13" spans="1:8" ht="46.5" customHeight="1" x14ac:dyDescent="0.3">
      <c r="A13" s="53" t="s">
        <v>47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208</v>
      </c>
      <c r="G13" s="6"/>
      <c r="H13" s="6"/>
    </row>
    <row r="14" spans="1:8" ht="90" customHeight="1" x14ac:dyDescent="0.3">
      <c r="A14" s="62" t="s">
        <v>209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223</v>
      </c>
      <c r="G14" s="6"/>
      <c r="H14" s="6"/>
    </row>
    <row r="15" spans="1:8" ht="48" customHeight="1" x14ac:dyDescent="0.3">
      <c r="A15" s="54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210</v>
      </c>
      <c r="G15" s="6"/>
      <c r="H15" s="6"/>
    </row>
    <row r="16" spans="1:8" ht="44.25" customHeight="1" x14ac:dyDescent="0.3">
      <c r="A16" s="54" t="s">
        <v>77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211</v>
      </c>
      <c r="G16" s="6"/>
      <c r="H16" s="6"/>
    </row>
    <row r="17" spans="1:8" ht="40.5" customHeight="1" x14ac:dyDescent="0.3">
      <c r="A17" s="54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212</v>
      </c>
      <c r="G17" s="6"/>
      <c r="H17" s="6"/>
    </row>
    <row r="18" spans="1:8" ht="75.75" customHeight="1" x14ac:dyDescent="0.3">
      <c r="A18" s="55" t="s">
        <v>78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213</v>
      </c>
      <c r="G18" s="6"/>
      <c r="H18" s="6"/>
    </row>
    <row r="19" spans="1:8" ht="160.5" customHeight="1" x14ac:dyDescent="0.3">
      <c r="A19" s="63" t="s">
        <v>237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214</v>
      </c>
      <c r="G19" s="6"/>
      <c r="H19" s="6"/>
    </row>
    <row r="20" spans="1:8" ht="78.75" customHeight="1" x14ac:dyDescent="0.3">
      <c r="A20" s="64" t="s">
        <v>215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216</v>
      </c>
      <c r="G20" s="6"/>
      <c r="H20" s="6"/>
    </row>
    <row r="21" spans="1:8" ht="90.75" customHeight="1" x14ac:dyDescent="0.3">
      <c r="A21" s="64" t="s">
        <v>49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217</v>
      </c>
      <c r="G21" s="6"/>
      <c r="H21" s="6"/>
    </row>
    <row r="22" spans="1:8" ht="76.5" customHeight="1" x14ac:dyDescent="0.3">
      <c r="A22" s="64" t="s">
        <v>219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220</v>
      </c>
      <c r="G22" s="6"/>
      <c r="H22" s="6"/>
    </row>
    <row r="23" spans="1:8" ht="105.75" customHeight="1" x14ac:dyDescent="0.3">
      <c r="A23" s="65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218</v>
      </c>
      <c r="G23" s="6"/>
      <c r="H23" s="6"/>
    </row>
    <row r="24" spans="1:8" ht="63" customHeight="1" thickBot="1" x14ac:dyDescent="0.35">
      <c r="A24" s="54" t="s">
        <v>33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221</v>
      </c>
      <c r="G24" s="6"/>
      <c r="H24" s="6"/>
    </row>
    <row r="25" spans="1:8" ht="18" customHeight="1" thickBot="1" x14ac:dyDescent="0.35">
      <c r="A25" s="30" t="s">
        <v>6</v>
      </c>
      <c r="B25" s="22"/>
      <c r="C25" s="22"/>
      <c r="D25" s="22"/>
      <c r="E25" s="66">
        <f>SUM(E11:E24)</f>
        <v>1500</v>
      </c>
      <c r="F25" s="23"/>
      <c r="G25" s="6"/>
      <c r="H25" s="6"/>
    </row>
    <row r="26" spans="1:8" ht="15.75" customHeight="1" x14ac:dyDescent="0.3">
      <c r="A26" s="25"/>
      <c r="B26" s="25"/>
      <c r="C26" s="25"/>
      <c r="D26" s="25"/>
      <c r="E26" s="25"/>
      <c r="F26" s="25"/>
      <c r="G26" s="6"/>
      <c r="H26" s="6"/>
    </row>
    <row r="27" spans="1:8" ht="54" customHeight="1" x14ac:dyDescent="0.3">
      <c r="A27" s="200" t="s">
        <v>242</v>
      </c>
      <c r="B27" s="200"/>
      <c r="C27" s="200"/>
      <c r="D27" s="200"/>
      <c r="E27" s="200"/>
      <c r="F27" s="200"/>
      <c r="G27" s="6"/>
      <c r="H27" s="6"/>
    </row>
    <row r="28" spans="1:8" ht="28.5" customHeight="1" x14ac:dyDescent="0.3">
      <c r="A28" s="191" t="s">
        <v>243</v>
      </c>
      <c r="B28" s="191"/>
      <c r="C28" s="191"/>
      <c r="D28" s="191"/>
      <c r="E28" s="191"/>
      <c r="F28" s="191"/>
      <c r="G28" s="6"/>
      <c r="H28" s="6"/>
    </row>
    <row r="29" spans="1:8" ht="19.5" customHeight="1" x14ac:dyDescent="0.3">
      <c r="A29" s="191"/>
      <c r="B29" s="191"/>
      <c r="C29" s="191"/>
      <c r="D29" s="191"/>
      <c r="E29" s="191"/>
      <c r="F29" s="191"/>
      <c r="G29" s="6"/>
      <c r="H29" s="6"/>
    </row>
    <row r="30" spans="1:8" ht="20.25" customHeight="1" x14ac:dyDescent="0.25">
      <c r="A30" s="193" t="s">
        <v>238</v>
      </c>
      <c r="B30" s="193"/>
      <c r="C30" s="193"/>
      <c r="D30" s="193"/>
      <c r="E30" s="193"/>
      <c r="F30" s="193"/>
    </row>
    <row r="31" spans="1:8" ht="52.5" customHeight="1" x14ac:dyDescent="0.25">
      <c r="A31" s="192" t="s">
        <v>239</v>
      </c>
      <c r="B31" s="192"/>
      <c r="C31" s="192"/>
      <c r="D31" s="192"/>
      <c r="E31" s="192"/>
      <c r="F31" s="192"/>
    </row>
    <row r="32" spans="1:8" ht="21.75" customHeight="1" x14ac:dyDescent="0.25">
      <c r="A32" s="194" t="s">
        <v>31</v>
      </c>
      <c r="B32" s="194"/>
      <c r="C32" s="194"/>
      <c r="D32" s="194"/>
      <c r="E32" s="194"/>
      <c r="F32" s="194"/>
    </row>
    <row r="33" spans="1:6" ht="102.75" customHeight="1" x14ac:dyDescent="0.25">
      <c r="A33" s="192" t="s">
        <v>197</v>
      </c>
      <c r="B33" s="192"/>
      <c r="C33" s="192"/>
      <c r="D33" s="192"/>
      <c r="E33" s="192"/>
      <c r="F33" s="192"/>
    </row>
    <row r="34" spans="1:6" ht="17.25" customHeight="1" x14ac:dyDescent="0.25">
      <c r="A34" s="192" t="s">
        <v>38</v>
      </c>
      <c r="B34" s="192"/>
      <c r="C34" s="192"/>
      <c r="D34" s="192"/>
      <c r="E34" s="192"/>
      <c r="F34" s="192"/>
    </row>
    <row r="35" spans="1:6" ht="35.25" customHeight="1" x14ac:dyDescent="0.25">
      <c r="A35" s="192" t="s">
        <v>108</v>
      </c>
      <c r="B35" s="192"/>
      <c r="C35" s="192"/>
      <c r="D35" s="192"/>
      <c r="E35" s="192"/>
      <c r="F35" s="192"/>
    </row>
    <row r="36" spans="1:6" ht="35.25" customHeight="1" x14ac:dyDescent="0.25">
      <c r="A36" s="192" t="s">
        <v>196</v>
      </c>
      <c r="B36" s="192"/>
      <c r="C36" s="192"/>
      <c r="D36" s="192"/>
      <c r="E36" s="192"/>
      <c r="F36" s="192"/>
    </row>
    <row r="37" spans="1:6" ht="21.75" customHeight="1" x14ac:dyDescent="0.25">
      <c r="A37" s="192" t="s">
        <v>72</v>
      </c>
      <c r="B37" s="192"/>
      <c r="C37" s="192"/>
      <c r="D37" s="192"/>
      <c r="E37" s="192"/>
      <c r="F37" s="192"/>
    </row>
    <row r="38" spans="1:6" ht="84" customHeight="1" x14ac:dyDescent="0.25">
      <c r="A38" s="192" t="s">
        <v>195</v>
      </c>
      <c r="B38" s="192"/>
      <c r="C38" s="192"/>
      <c r="D38" s="192"/>
      <c r="E38" s="192"/>
      <c r="F38" s="192"/>
    </row>
    <row r="39" spans="1:6" s="67" customFormat="1" ht="65.25" customHeight="1" x14ac:dyDescent="0.25">
      <c r="A39" s="201" t="s">
        <v>113</v>
      </c>
      <c r="B39" s="201"/>
      <c r="C39" s="201"/>
      <c r="D39" s="201"/>
      <c r="E39" s="201"/>
      <c r="F39" s="201"/>
    </row>
    <row r="40" spans="1:6" ht="19.5" customHeight="1" x14ac:dyDescent="0.25">
      <c r="A40" s="192" t="s">
        <v>37</v>
      </c>
      <c r="B40" s="192"/>
      <c r="C40" s="192"/>
      <c r="D40" s="192"/>
      <c r="E40" s="192"/>
      <c r="F40" s="192"/>
    </row>
    <row r="41" spans="1:6" ht="17.25" customHeight="1" x14ac:dyDescent="0.25">
      <c r="A41" s="192" t="s">
        <v>70</v>
      </c>
      <c r="B41" s="192"/>
      <c r="C41" s="192"/>
      <c r="D41" s="192"/>
      <c r="E41" s="192"/>
      <c r="F41" s="192"/>
    </row>
    <row r="42" spans="1:6" ht="87" customHeight="1" x14ac:dyDescent="0.25">
      <c r="A42" s="192" t="s">
        <v>226</v>
      </c>
      <c r="B42" s="192"/>
      <c r="C42" s="192"/>
      <c r="D42" s="192"/>
      <c r="E42" s="192"/>
      <c r="F42" s="192"/>
    </row>
    <row r="43" spans="1:6" ht="19.5" customHeight="1" x14ac:dyDescent="0.25">
      <c r="A43" s="192" t="s">
        <v>72</v>
      </c>
      <c r="B43" s="192"/>
      <c r="C43" s="192"/>
      <c r="D43" s="192"/>
      <c r="E43" s="192"/>
      <c r="F43" s="192"/>
    </row>
    <row r="44" spans="1:6" ht="68.25" customHeight="1" x14ac:dyDescent="0.25">
      <c r="A44" s="192" t="s">
        <v>128</v>
      </c>
      <c r="B44" s="192"/>
      <c r="C44" s="192"/>
      <c r="D44" s="192"/>
      <c r="E44" s="192"/>
      <c r="F44" s="192"/>
    </row>
    <row r="45" spans="1:6" ht="12.75" customHeight="1" x14ac:dyDescent="0.25">
      <c r="A45" s="12"/>
      <c r="B45" s="12"/>
      <c r="C45" s="12"/>
      <c r="D45" s="12"/>
      <c r="E45" s="12"/>
      <c r="F45" s="10" t="s">
        <v>7</v>
      </c>
    </row>
    <row r="46" spans="1:6" s="19" customFormat="1" ht="24" customHeight="1" x14ac:dyDescent="0.2">
      <c r="A46" s="17" t="s">
        <v>1</v>
      </c>
      <c r="B46" s="206" t="s">
        <v>2</v>
      </c>
      <c r="C46" s="206"/>
      <c r="D46" s="17" t="s">
        <v>3</v>
      </c>
      <c r="E46" s="17" t="s">
        <v>4</v>
      </c>
      <c r="F46" s="17" t="s">
        <v>5</v>
      </c>
    </row>
    <row r="47" spans="1:6" s="26" customFormat="1" ht="15" customHeight="1" x14ac:dyDescent="0.25">
      <c r="A47" s="204" t="s">
        <v>30</v>
      </c>
      <c r="B47" s="202" t="s">
        <v>117</v>
      </c>
      <c r="C47" s="203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 x14ac:dyDescent="0.25">
      <c r="A48" s="207"/>
      <c r="B48" s="202" t="s">
        <v>95</v>
      </c>
      <c r="C48" s="203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 x14ac:dyDescent="0.25">
      <c r="A49" s="204" t="s">
        <v>8</v>
      </c>
      <c r="B49" s="202" t="s">
        <v>118</v>
      </c>
      <c r="C49" s="203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 x14ac:dyDescent="0.25">
      <c r="A50" s="205"/>
      <c r="B50" s="31" t="s">
        <v>69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 x14ac:dyDescent="0.25">
      <c r="A51" s="205"/>
      <c r="B51" s="37" t="s">
        <v>103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 x14ac:dyDescent="0.25">
      <c r="A52" s="204" t="s">
        <v>25</v>
      </c>
      <c r="B52" s="37" t="s">
        <v>107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 x14ac:dyDescent="0.25">
      <c r="A53" s="205"/>
      <c r="B53" s="37" t="s">
        <v>96</v>
      </c>
      <c r="C53" s="38"/>
      <c r="D53" s="39">
        <v>36.064360000000001</v>
      </c>
      <c r="E53" s="48">
        <f>0.15382+2.71139</f>
        <v>2.8652100000000003</v>
      </c>
      <c r="F53" s="35">
        <f t="shared" si="1"/>
        <v>38.929569999999998</v>
      </c>
    </row>
    <row r="54" spans="1:8" s="27" customFormat="1" ht="17.25" customHeight="1" x14ac:dyDescent="0.25">
      <c r="A54" s="205"/>
      <c r="B54" s="37" t="s">
        <v>51</v>
      </c>
      <c r="C54" s="38"/>
      <c r="D54" s="39">
        <v>7295.7725899999996</v>
      </c>
      <c r="E54" s="48">
        <f>30.76347+542.27756</f>
        <v>573.04102999999998</v>
      </c>
      <c r="F54" s="35">
        <f t="shared" si="1"/>
        <v>7868.8136199999999</v>
      </c>
    </row>
    <row r="55" spans="1:8" s="27" customFormat="1" ht="17.25" customHeight="1" x14ac:dyDescent="0.25">
      <c r="A55" s="205"/>
      <c r="B55" s="37" t="s">
        <v>102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 x14ac:dyDescent="0.25">
      <c r="A56" s="205"/>
      <c r="B56" s="37" t="s">
        <v>127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 x14ac:dyDescent="0.25">
      <c r="A57" s="205"/>
      <c r="B57" s="37" t="s">
        <v>104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 x14ac:dyDescent="0.25">
      <c r="A58" s="205"/>
      <c r="B58" s="37" t="s">
        <v>105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 x14ac:dyDescent="0.25">
      <c r="A59" s="205"/>
      <c r="B59" s="37" t="s">
        <v>106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 x14ac:dyDescent="0.25">
      <c r="A60" s="207"/>
      <c r="B60" s="37" t="s">
        <v>114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 x14ac:dyDescent="0.25">
      <c r="A61" s="7" t="s">
        <v>6</v>
      </c>
      <c r="B61" s="208"/>
      <c r="C61" s="208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 x14ac:dyDescent="0.25">
      <c r="A62" s="2"/>
      <c r="B62" s="3"/>
      <c r="C62" s="3"/>
      <c r="D62" s="4"/>
      <c r="E62" s="1"/>
      <c r="F62" s="4"/>
    </row>
    <row r="63" spans="1:8" ht="22.5" customHeight="1" x14ac:dyDescent="0.25">
      <c r="A63" s="209" t="s">
        <v>29</v>
      </c>
      <c r="B63" s="209"/>
      <c r="C63" s="209"/>
      <c r="D63" s="209"/>
      <c r="E63" s="209"/>
      <c r="F63" s="209"/>
    </row>
    <row r="64" spans="1:8" ht="106.5" customHeight="1" x14ac:dyDescent="0.25">
      <c r="A64" s="210" t="s">
        <v>240</v>
      </c>
      <c r="B64" s="210"/>
      <c r="C64" s="210"/>
      <c r="D64" s="210"/>
      <c r="E64" s="210"/>
      <c r="F64" s="210"/>
    </row>
    <row r="65" spans="1:6" ht="65.25" customHeight="1" x14ac:dyDescent="0.25">
      <c r="A65" s="211" t="s">
        <v>198</v>
      </c>
      <c r="B65" s="210"/>
      <c r="C65" s="210"/>
      <c r="D65" s="210"/>
      <c r="E65" s="210"/>
      <c r="F65" s="210"/>
    </row>
    <row r="66" spans="1:6" ht="36.75" customHeight="1" x14ac:dyDescent="0.25">
      <c r="A66" s="211" t="s">
        <v>121</v>
      </c>
      <c r="B66" s="210"/>
      <c r="C66" s="210"/>
      <c r="D66" s="210"/>
      <c r="E66" s="210"/>
      <c r="F66" s="210"/>
    </row>
    <row r="67" spans="1:6" ht="68.25" customHeight="1" x14ac:dyDescent="0.25">
      <c r="A67" s="211" t="s">
        <v>171</v>
      </c>
      <c r="B67" s="211"/>
      <c r="C67" s="211"/>
      <c r="D67" s="211"/>
      <c r="E67" s="211"/>
      <c r="F67" s="211"/>
    </row>
    <row r="68" spans="1:6" ht="87.75" customHeight="1" x14ac:dyDescent="0.25">
      <c r="A68" s="211" t="s">
        <v>227</v>
      </c>
      <c r="B68" s="211"/>
      <c r="C68" s="211"/>
      <c r="D68" s="211"/>
      <c r="E68" s="211"/>
      <c r="F68" s="211"/>
    </row>
    <row r="69" spans="1:6" ht="20.25" customHeight="1" x14ac:dyDescent="0.25">
      <c r="A69" s="213" t="s">
        <v>32</v>
      </c>
      <c r="B69" s="213"/>
      <c r="C69" s="213"/>
      <c r="D69" s="213"/>
      <c r="E69" s="213"/>
      <c r="F69" s="213"/>
    </row>
    <row r="70" spans="1:6" ht="114" customHeight="1" x14ac:dyDescent="0.25">
      <c r="A70" s="212" t="s">
        <v>201</v>
      </c>
      <c r="B70" s="212"/>
      <c r="C70" s="212"/>
      <c r="D70" s="212"/>
      <c r="E70" s="212"/>
      <c r="F70" s="212"/>
    </row>
    <row r="71" spans="1:6" ht="71.25" customHeight="1" x14ac:dyDescent="0.25">
      <c r="A71" s="212" t="s">
        <v>190</v>
      </c>
      <c r="B71" s="212"/>
      <c r="C71" s="212"/>
      <c r="D71" s="212"/>
      <c r="E71" s="212"/>
      <c r="F71" s="212"/>
    </row>
    <row r="72" spans="1:6" ht="83.25" customHeight="1" x14ac:dyDescent="0.25">
      <c r="A72" s="212" t="s">
        <v>228</v>
      </c>
      <c r="B72" s="212"/>
      <c r="C72" s="212"/>
      <c r="D72" s="212"/>
      <c r="E72" s="212"/>
      <c r="F72" s="212"/>
    </row>
    <row r="73" spans="1:6" ht="38.25" customHeight="1" x14ac:dyDescent="0.25">
      <c r="A73" s="212" t="s">
        <v>191</v>
      </c>
      <c r="B73" s="212"/>
      <c r="C73" s="212"/>
      <c r="D73" s="212"/>
      <c r="E73" s="212"/>
      <c r="F73" s="212"/>
    </row>
    <row r="74" spans="1:6" ht="82.5" customHeight="1" x14ac:dyDescent="0.25">
      <c r="A74" s="212" t="s">
        <v>202</v>
      </c>
      <c r="B74" s="212"/>
      <c r="C74" s="212"/>
      <c r="D74" s="212"/>
      <c r="E74" s="212"/>
      <c r="F74" s="212"/>
    </row>
    <row r="75" spans="1:6" ht="18.75" customHeight="1" x14ac:dyDescent="0.25">
      <c r="A75" s="213" t="s">
        <v>35</v>
      </c>
      <c r="B75" s="213"/>
      <c r="C75" s="213"/>
      <c r="D75" s="213"/>
      <c r="E75" s="213"/>
      <c r="F75" s="213"/>
    </row>
    <row r="76" spans="1:6" ht="20.25" customHeight="1" x14ac:dyDescent="0.25">
      <c r="A76" s="212" t="s">
        <v>80</v>
      </c>
      <c r="B76" s="212"/>
      <c r="C76" s="212"/>
      <c r="D76" s="212"/>
      <c r="E76" s="212"/>
      <c r="F76" s="212"/>
    </row>
    <row r="77" spans="1:6" ht="87" customHeight="1" x14ac:dyDescent="0.25">
      <c r="A77" s="212" t="s">
        <v>186</v>
      </c>
      <c r="B77" s="212"/>
      <c r="C77" s="212"/>
      <c r="D77" s="212"/>
      <c r="E77" s="212"/>
      <c r="F77" s="212"/>
    </row>
    <row r="78" spans="1:6" ht="48" customHeight="1" x14ac:dyDescent="0.25">
      <c r="A78" s="212" t="s">
        <v>203</v>
      </c>
      <c r="B78" s="212"/>
      <c r="C78" s="212"/>
      <c r="D78" s="212"/>
      <c r="E78" s="212"/>
      <c r="F78" s="212"/>
    </row>
    <row r="79" spans="1:6" ht="48.75" customHeight="1" x14ac:dyDescent="0.25">
      <c r="A79" s="212" t="s">
        <v>126</v>
      </c>
      <c r="B79" s="212"/>
      <c r="C79" s="212"/>
      <c r="D79" s="212"/>
      <c r="E79" s="212"/>
      <c r="F79" s="212"/>
    </row>
    <row r="80" spans="1:6" ht="48.75" customHeight="1" x14ac:dyDescent="0.25">
      <c r="A80" s="212" t="s">
        <v>184</v>
      </c>
      <c r="B80" s="212"/>
      <c r="C80" s="212"/>
      <c r="D80" s="212"/>
      <c r="E80" s="212"/>
      <c r="F80" s="212"/>
    </row>
    <row r="81" spans="1:6" ht="48.75" customHeight="1" x14ac:dyDescent="0.25">
      <c r="A81" s="212" t="s">
        <v>204</v>
      </c>
      <c r="B81" s="212"/>
      <c r="C81" s="212"/>
      <c r="D81" s="212"/>
      <c r="E81" s="212"/>
      <c r="F81" s="212"/>
    </row>
    <row r="82" spans="1:6" ht="21" customHeight="1" x14ac:dyDescent="0.2">
      <c r="A82" s="214" t="s">
        <v>199</v>
      </c>
      <c r="B82" s="214"/>
      <c r="C82" s="214"/>
      <c r="D82" s="214"/>
      <c r="E82" s="214"/>
      <c r="F82" s="214"/>
    </row>
    <row r="83" spans="1:6" ht="20.25" customHeight="1" x14ac:dyDescent="0.25">
      <c r="A83" s="212" t="s">
        <v>80</v>
      </c>
      <c r="B83" s="212"/>
      <c r="C83" s="212"/>
      <c r="D83" s="212"/>
      <c r="E83" s="212"/>
      <c r="F83" s="212"/>
    </row>
    <row r="84" spans="1:6" ht="68.25" customHeight="1" x14ac:dyDescent="0.25">
      <c r="A84" s="211" t="s">
        <v>200</v>
      </c>
      <c r="B84" s="211"/>
      <c r="C84" s="211"/>
      <c r="D84" s="211"/>
      <c r="E84" s="211"/>
      <c r="F84" s="211"/>
    </row>
    <row r="85" spans="1:6" ht="24.75" hidden="1" customHeight="1" x14ac:dyDescent="0.25">
      <c r="A85" s="213" t="s">
        <v>85</v>
      </c>
      <c r="B85" s="213"/>
      <c r="C85" s="213"/>
      <c r="D85" s="213"/>
      <c r="E85" s="213"/>
      <c r="F85" s="213"/>
    </row>
    <row r="86" spans="1:6" ht="18" customHeight="1" x14ac:dyDescent="0.25">
      <c r="A86" s="210" t="s">
        <v>31</v>
      </c>
      <c r="B86" s="210"/>
      <c r="C86" s="210"/>
      <c r="D86" s="210"/>
      <c r="E86" s="210"/>
      <c r="F86" s="210"/>
    </row>
    <row r="87" spans="1:6" ht="32.25" customHeight="1" x14ac:dyDescent="0.3">
      <c r="A87" s="215" t="s">
        <v>129</v>
      </c>
      <c r="B87" s="215"/>
      <c r="C87" s="215"/>
      <c r="D87" s="215"/>
      <c r="E87" s="215"/>
      <c r="F87" s="215"/>
    </row>
    <row r="88" spans="1:6" ht="18" customHeight="1" x14ac:dyDescent="0.25">
      <c r="A88" s="47" t="s">
        <v>86</v>
      </c>
      <c r="B88" s="46"/>
      <c r="C88" s="46"/>
      <c r="D88" s="46"/>
      <c r="E88" s="46"/>
      <c r="F88" s="46"/>
    </row>
    <row r="89" spans="1:6" ht="36" customHeight="1" x14ac:dyDescent="0.25">
      <c r="A89" s="211" t="s">
        <v>130</v>
      </c>
      <c r="B89" s="211"/>
      <c r="C89" s="211"/>
      <c r="D89" s="211"/>
      <c r="E89" s="211"/>
      <c r="F89" s="211"/>
    </row>
    <row r="90" spans="1:6" ht="21" customHeight="1" x14ac:dyDescent="0.25">
      <c r="A90" s="211" t="s">
        <v>224</v>
      </c>
      <c r="B90" s="211"/>
      <c r="C90" s="211"/>
      <c r="D90" s="211"/>
      <c r="E90" s="211"/>
      <c r="F90" s="211"/>
    </row>
    <row r="91" spans="1:6" ht="21" customHeight="1" x14ac:dyDescent="0.25">
      <c r="A91" s="211" t="s">
        <v>131</v>
      </c>
      <c r="B91" s="211"/>
      <c r="C91" s="211"/>
      <c r="D91" s="211"/>
      <c r="E91" s="211"/>
      <c r="F91" s="211"/>
    </row>
    <row r="92" spans="1:6" ht="21" customHeight="1" x14ac:dyDescent="0.25">
      <c r="A92" s="211" t="s">
        <v>150</v>
      </c>
      <c r="B92" s="211"/>
      <c r="C92" s="211"/>
      <c r="D92" s="211"/>
      <c r="E92" s="211"/>
      <c r="F92" s="211"/>
    </row>
    <row r="93" spans="1:6" ht="21" customHeight="1" x14ac:dyDescent="0.25">
      <c r="A93" s="211" t="s">
        <v>132</v>
      </c>
      <c r="B93" s="211"/>
      <c r="C93" s="211"/>
      <c r="D93" s="211"/>
      <c r="E93" s="211"/>
      <c r="F93" s="211"/>
    </row>
    <row r="94" spans="1:6" ht="39" customHeight="1" x14ac:dyDescent="0.25">
      <c r="A94" s="211" t="s">
        <v>133</v>
      </c>
      <c r="B94" s="211"/>
      <c r="C94" s="211"/>
      <c r="D94" s="211"/>
      <c r="E94" s="211"/>
      <c r="F94" s="211"/>
    </row>
    <row r="95" spans="1:6" ht="72.75" customHeight="1" x14ac:dyDescent="0.25">
      <c r="A95" s="211" t="s">
        <v>229</v>
      </c>
      <c r="B95" s="211"/>
      <c r="C95" s="211"/>
      <c r="D95" s="211"/>
      <c r="E95" s="211"/>
      <c r="F95" s="211"/>
    </row>
    <row r="96" spans="1:6" ht="18" customHeight="1" x14ac:dyDescent="0.25">
      <c r="A96" s="47" t="s">
        <v>109</v>
      </c>
      <c r="B96" s="46"/>
      <c r="C96" s="46"/>
      <c r="D96" s="46"/>
      <c r="E96" s="46"/>
      <c r="F96" s="46"/>
    </row>
    <row r="97" spans="1:6" ht="21" customHeight="1" x14ac:dyDescent="0.25">
      <c r="A97" s="211" t="s">
        <v>134</v>
      </c>
      <c r="B97" s="211"/>
      <c r="C97" s="211"/>
      <c r="D97" s="211"/>
      <c r="E97" s="211"/>
      <c r="F97" s="211"/>
    </row>
    <row r="98" spans="1:6" ht="21" customHeight="1" x14ac:dyDescent="0.25">
      <c r="A98" s="211" t="s">
        <v>135</v>
      </c>
      <c r="B98" s="211"/>
      <c r="C98" s="211"/>
      <c r="D98" s="211"/>
      <c r="E98" s="211"/>
      <c r="F98" s="211"/>
    </row>
    <row r="99" spans="1:6" ht="18" customHeight="1" x14ac:dyDescent="0.25">
      <c r="A99" s="47" t="s">
        <v>34</v>
      </c>
      <c r="B99" s="46"/>
      <c r="C99" s="46"/>
      <c r="D99" s="46"/>
      <c r="E99" s="46"/>
      <c r="F99" s="46"/>
    </row>
    <row r="100" spans="1:6" ht="21" customHeight="1" x14ac:dyDescent="0.25">
      <c r="A100" s="211" t="s">
        <v>136</v>
      </c>
      <c r="B100" s="211"/>
      <c r="C100" s="211"/>
      <c r="D100" s="211"/>
      <c r="E100" s="211"/>
      <c r="F100" s="211"/>
    </row>
    <row r="101" spans="1:6" ht="18" customHeight="1" x14ac:dyDescent="0.25">
      <c r="A101" s="47" t="s">
        <v>14</v>
      </c>
      <c r="B101" s="46"/>
      <c r="C101" s="46"/>
      <c r="D101" s="46"/>
      <c r="E101" s="46"/>
      <c r="F101" s="46"/>
    </row>
    <row r="102" spans="1:6" ht="21" customHeight="1" x14ac:dyDescent="0.25">
      <c r="A102" s="211" t="s">
        <v>137</v>
      </c>
      <c r="B102" s="211"/>
      <c r="C102" s="211"/>
      <c r="D102" s="211"/>
      <c r="E102" s="211"/>
      <c r="F102" s="211"/>
    </row>
    <row r="103" spans="1:6" ht="21" customHeight="1" x14ac:dyDescent="0.25">
      <c r="A103" s="211" t="s">
        <v>225</v>
      </c>
      <c r="B103" s="211"/>
      <c r="C103" s="211"/>
      <c r="D103" s="211"/>
      <c r="E103" s="211"/>
      <c r="F103" s="211"/>
    </row>
    <row r="104" spans="1:6" ht="18" customHeight="1" x14ac:dyDescent="0.25">
      <c r="A104" s="47" t="s">
        <v>8</v>
      </c>
      <c r="B104" s="46"/>
      <c r="C104" s="46"/>
      <c r="D104" s="46"/>
      <c r="E104" s="46"/>
      <c r="F104" s="46"/>
    </row>
    <row r="105" spans="1:6" ht="21" customHeight="1" x14ac:dyDescent="0.25">
      <c r="A105" s="211" t="s">
        <v>143</v>
      </c>
      <c r="B105" s="211"/>
      <c r="C105" s="211"/>
      <c r="D105" s="211"/>
      <c r="E105" s="211"/>
      <c r="F105" s="211"/>
    </row>
    <row r="106" spans="1:6" ht="18" customHeight="1" x14ac:dyDescent="0.25">
      <c r="A106" s="47" t="s">
        <v>26</v>
      </c>
      <c r="B106" s="46"/>
      <c r="C106" s="46"/>
      <c r="D106" s="46"/>
      <c r="E106" s="46"/>
      <c r="F106" s="46"/>
    </row>
    <row r="107" spans="1:6" ht="21" customHeight="1" x14ac:dyDescent="0.25">
      <c r="A107" s="211" t="s">
        <v>138</v>
      </c>
      <c r="B107" s="211"/>
      <c r="C107" s="211"/>
      <c r="D107" s="211"/>
      <c r="E107" s="211"/>
      <c r="F107" s="211"/>
    </row>
    <row r="108" spans="1:6" ht="32.25" customHeight="1" x14ac:dyDescent="0.25">
      <c r="A108" s="211" t="s">
        <v>141</v>
      </c>
      <c r="B108" s="211"/>
      <c r="C108" s="211"/>
      <c r="D108" s="211"/>
      <c r="E108" s="211"/>
      <c r="F108" s="211"/>
    </row>
    <row r="109" spans="1:6" ht="21" customHeight="1" x14ac:dyDescent="0.25">
      <c r="A109" s="211" t="s">
        <v>139</v>
      </c>
      <c r="B109" s="211"/>
      <c r="C109" s="211"/>
      <c r="D109" s="211"/>
      <c r="E109" s="211"/>
      <c r="F109" s="211"/>
    </row>
    <row r="110" spans="1:6" ht="21" customHeight="1" x14ac:dyDescent="0.25">
      <c r="A110" s="211" t="s">
        <v>140</v>
      </c>
      <c r="B110" s="211"/>
      <c r="C110" s="211"/>
      <c r="D110" s="211"/>
      <c r="E110" s="211"/>
      <c r="F110" s="211"/>
    </row>
    <row r="111" spans="1:6" ht="18" customHeight="1" x14ac:dyDescent="0.3">
      <c r="A111" s="215" t="s">
        <v>87</v>
      </c>
      <c r="B111" s="215"/>
      <c r="C111" s="215"/>
      <c r="D111" s="215"/>
      <c r="E111" s="215"/>
      <c r="F111" s="215"/>
    </row>
    <row r="112" spans="1:6" ht="51" customHeight="1" x14ac:dyDescent="0.25">
      <c r="A112" s="216" t="s">
        <v>174</v>
      </c>
      <c r="B112" s="216"/>
      <c r="C112" s="216"/>
      <c r="D112" s="216"/>
      <c r="E112" s="216"/>
      <c r="F112" s="216"/>
    </row>
    <row r="113" spans="1:14" ht="18" customHeight="1" x14ac:dyDescent="0.3">
      <c r="A113" s="215" t="s">
        <v>81</v>
      </c>
      <c r="B113" s="215"/>
      <c r="C113" s="215"/>
      <c r="D113" s="215"/>
      <c r="E113" s="215"/>
      <c r="F113" s="215"/>
    </row>
    <row r="114" spans="1:14" s="68" customFormat="1" ht="18" customHeight="1" x14ac:dyDescent="0.25">
      <c r="A114" s="216" t="s">
        <v>86</v>
      </c>
      <c r="B114" s="216"/>
      <c r="C114" s="216"/>
      <c r="D114" s="216"/>
      <c r="E114" s="216"/>
      <c r="F114" s="216"/>
    </row>
    <row r="115" spans="1:14" ht="34.5" customHeight="1" x14ac:dyDescent="0.25">
      <c r="A115" s="216" t="s">
        <v>175</v>
      </c>
      <c r="B115" s="216"/>
      <c r="C115" s="216"/>
      <c r="D115" s="216"/>
      <c r="E115" s="216"/>
      <c r="F115" s="216"/>
    </row>
    <row r="116" spans="1:14" ht="18" customHeight="1" x14ac:dyDescent="0.3">
      <c r="A116" s="215" t="s">
        <v>194</v>
      </c>
      <c r="B116" s="215"/>
      <c r="C116" s="215"/>
      <c r="D116" s="215"/>
      <c r="E116" s="215"/>
      <c r="F116" s="215"/>
    </row>
    <row r="117" spans="1:14" s="68" customFormat="1" ht="18" customHeight="1" x14ac:dyDescent="0.25">
      <c r="A117" s="216" t="s">
        <v>230</v>
      </c>
      <c r="B117" s="216"/>
      <c r="C117" s="216"/>
      <c r="D117" s="216"/>
      <c r="E117" s="216"/>
      <c r="F117" s="216"/>
    </row>
    <row r="118" spans="1:14" ht="17.25" customHeight="1" x14ac:dyDescent="0.25">
      <c r="A118" s="216" t="s">
        <v>231</v>
      </c>
      <c r="B118" s="216"/>
      <c r="C118" s="216"/>
      <c r="D118" s="216"/>
      <c r="E118" s="216"/>
      <c r="F118" s="216"/>
    </row>
    <row r="119" spans="1:14" s="11" customFormat="1" ht="14.25" customHeight="1" x14ac:dyDescent="0.2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49" customFormat="1" ht="28.5" customHeight="1" x14ac:dyDescent="0.2">
      <c r="A120" s="17" t="s">
        <v>1</v>
      </c>
      <c r="B120" s="206" t="s">
        <v>2</v>
      </c>
      <c r="C120" s="206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 x14ac:dyDescent="0.25">
      <c r="A121" s="204" t="s">
        <v>30</v>
      </c>
      <c r="B121" s="37" t="s">
        <v>50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 x14ac:dyDescent="0.25">
      <c r="A122" s="205"/>
      <c r="B122" s="37" t="s">
        <v>44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 x14ac:dyDescent="0.25">
      <c r="A123" s="205"/>
      <c r="B123" s="37" t="s">
        <v>45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 x14ac:dyDescent="0.25">
      <c r="A124" s="205"/>
      <c r="B124" s="37" t="s">
        <v>61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 x14ac:dyDescent="0.25">
      <c r="A125" s="205"/>
      <c r="B125" s="37" t="s">
        <v>82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 x14ac:dyDescent="0.25">
      <c r="A126" s="205"/>
      <c r="B126" s="37" t="s">
        <v>169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 x14ac:dyDescent="0.25">
      <c r="A127" s="205"/>
      <c r="B127" s="37" t="s">
        <v>57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 x14ac:dyDescent="0.25">
      <c r="A128" s="205"/>
      <c r="B128" s="37" t="s">
        <v>83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 x14ac:dyDescent="0.25">
      <c r="A129" s="205"/>
      <c r="B129" s="37" t="s">
        <v>151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 x14ac:dyDescent="0.25">
      <c r="A130" s="205"/>
      <c r="B130" s="37" t="s">
        <v>64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 x14ac:dyDescent="0.25">
      <c r="A131" s="205"/>
      <c r="B131" s="37" t="s">
        <v>92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 x14ac:dyDescent="0.25">
      <c r="A132" s="205"/>
      <c r="B132" s="37" t="s">
        <v>187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 x14ac:dyDescent="0.25">
      <c r="A133" s="205"/>
      <c r="B133" s="37" t="s">
        <v>188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 x14ac:dyDescent="0.25">
      <c r="A134" s="205"/>
      <c r="B134" s="37" t="s">
        <v>189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 x14ac:dyDescent="0.25">
      <c r="A135" s="205"/>
      <c r="B135" s="37" t="s">
        <v>149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 x14ac:dyDescent="0.25">
      <c r="A136" s="205"/>
      <c r="B136" s="37" t="s">
        <v>98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 x14ac:dyDescent="0.25">
      <c r="A137" s="205"/>
      <c r="B137" s="37" t="s">
        <v>173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 x14ac:dyDescent="0.25">
      <c r="A138" s="205"/>
      <c r="B138" s="37" t="s">
        <v>68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 x14ac:dyDescent="0.25">
      <c r="A139" s="205"/>
      <c r="B139" s="37" t="s">
        <v>56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 x14ac:dyDescent="0.25">
      <c r="A140" s="205"/>
      <c r="B140" s="37" t="s">
        <v>172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 x14ac:dyDescent="0.25">
      <c r="A141" s="205"/>
      <c r="B141" s="37" t="s">
        <v>58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 x14ac:dyDescent="0.25">
      <c r="A142" s="205"/>
      <c r="B142" s="37" t="s">
        <v>62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 x14ac:dyDescent="0.25">
      <c r="A143" s="205"/>
      <c r="B143" s="37" t="s">
        <v>63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 x14ac:dyDescent="0.25">
      <c r="A144" s="219" t="s">
        <v>109</v>
      </c>
      <c r="B144" s="69" t="s">
        <v>110</v>
      </c>
      <c r="C144" s="70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 x14ac:dyDescent="0.25">
      <c r="A145" s="219"/>
      <c r="B145" s="69" t="s">
        <v>111</v>
      </c>
      <c r="C145" s="70"/>
      <c r="D145" s="36">
        <v>10</v>
      </c>
      <c r="E145" s="39">
        <v>-1</v>
      </c>
      <c r="F145" s="35">
        <f t="shared" si="2"/>
        <v>9</v>
      </c>
      <c r="M145" s="11"/>
    </row>
    <row r="146" spans="1:13" ht="15.75" x14ac:dyDescent="0.25">
      <c r="A146" s="219"/>
      <c r="B146" s="69" t="s">
        <v>112</v>
      </c>
      <c r="C146" s="70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 x14ac:dyDescent="0.25">
      <c r="A147" s="219"/>
      <c r="B147" s="69" t="s">
        <v>147</v>
      </c>
      <c r="C147" s="70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 x14ac:dyDescent="0.25">
      <c r="A148" s="219"/>
      <c r="B148" s="69" t="s">
        <v>148</v>
      </c>
      <c r="C148" s="70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 x14ac:dyDescent="0.25">
      <c r="A149" s="219" t="s">
        <v>34</v>
      </c>
      <c r="B149" s="69" t="s">
        <v>122</v>
      </c>
      <c r="C149" s="70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 x14ac:dyDescent="0.25">
      <c r="A150" s="219"/>
      <c r="B150" s="220" t="s">
        <v>123</v>
      </c>
      <c r="C150" s="221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 x14ac:dyDescent="0.25">
      <c r="A151" s="219"/>
      <c r="B151" s="217" t="s">
        <v>125</v>
      </c>
      <c r="C151" s="218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 x14ac:dyDescent="0.25">
      <c r="A152" s="219"/>
      <c r="B152" s="217" t="s">
        <v>152</v>
      </c>
      <c r="C152" s="218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 x14ac:dyDescent="0.25">
      <c r="A153" s="219"/>
      <c r="B153" s="217" t="s">
        <v>192</v>
      </c>
      <c r="C153" s="218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 x14ac:dyDescent="0.25">
      <c r="A154" s="219"/>
      <c r="B154" s="217" t="s">
        <v>124</v>
      </c>
      <c r="C154" s="218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 x14ac:dyDescent="0.25">
      <c r="A155" s="204" t="s">
        <v>8</v>
      </c>
      <c r="B155" s="37" t="s">
        <v>180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 x14ac:dyDescent="0.25">
      <c r="A156" s="205"/>
      <c r="B156" s="37" t="s">
        <v>119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 x14ac:dyDescent="0.25">
      <c r="A157" s="205"/>
      <c r="B157" s="37" t="s">
        <v>181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 x14ac:dyDescent="0.25">
      <c r="A158" s="205"/>
      <c r="B158" s="37" t="s">
        <v>120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 x14ac:dyDescent="0.25">
      <c r="A159" s="205"/>
      <c r="B159" s="37" t="s">
        <v>43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 x14ac:dyDescent="0.25">
      <c r="A160" s="205"/>
      <c r="B160" s="37" t="s">
        <v>185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 x14ac:dyDescent="0.25">
      <c r="A161" s="205"/>
      <c r="B161" s="37" t="s">
        <v>178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 x14ac:dyDescent="0.25">
      <c r="A162" s="205"/>
      <c r="B162" s="37" t="s">
        <v>39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 x14ac:dyDescent="0.25">
      <c r="A163" s="205"/>
      <c r="B163" s="37" t="s">
        <v>183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 x14ac:dyDescent="0.25">
      <c r="A164" s="205"/>
      <c r="B164" s="37" t="s">
        <v>179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 x14ac:dyDescent="0.25">
      <c r="A165" s="205"/>
      <c r="B165" s="37" t="s">
        <v>52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 x14ac:dyDescent="0.25">
      <c r="A166" s="205"/>
      <c r="B166" s="217" t="s">
        <v>142</v>
      </c>
      <c r="C166" s="218"/>
      <c r="D166" s="36">
        <v>2640.2</v>
      </c>
      <c r="E166" s="39">
        <v>670.6</v>
      </c>
      <c r="F166" s="40">
        <f t="shared" si="4"/>
        <v>3310.7999999999997</v>
      </c>
    </row>
    <row r="167" spans="1:13" ht="15.75" x14ac:dyDescent="0.25">
      <c r="A167" s="205"/>
      <c r="B167" s="217" t="s">
        <v>177</v>
      </c>
      <c r="C167" s="218"/>
      <c r="D167" s="36">
        <v>4080.5</v>
      </c>
      <c r="E167" s="39">
        <v>1</v>
      </c>
      <c r="F167" s="40">
        <f t="shared" si="4"/>
        <v>4081.5</v>
      </c>
    </row>
    <row r="168" spans="1:13" ht="15.75" x14ac:dyDescent="0.25">
      <c r="A168" s="205"/>
      <c r="B168" s="217" t="s">
        <v>176</v>
      </c>
      <c r="C168" s="218"/>
      <c r="D168" s="36">
        <v>397</v>
      </c>
      <c r="E168" s="39">
        <v>-1</v>
      </c>
      <c r="F168" s="40">
        <f t="shared" si="4"/>
        <v>396</v>
      </c>
    </row>
    <row r="169" spans="1:13" ht="15.75" x14ac:dyDescent="0.25">
      <c r="A169" s="207"/>
      <c r="B169" s="217" t="s">
        <v>182</v>
      </c>
      <c r="C169" s="218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 x14ac:dyDescent="0.25">
      <c r="A170" s="219" t="s">
        <v>14</v>
      </c>
      <c r="B170" s="217" t="s">
        <v>54</v>
      </c>
      <c r="C170" s="218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 x14ac:dyDescent="0.25">
      <c r="A171" s="219"/>
      <c r="B171" s="217" t="s">
        <v>40</v>
      </c>
      <c r="C171" s="218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 x14ac:dyDescent="0.25">
      <c r="A172" s="219"/>
      <c r="B172" s="217" t="s">
        <v>42</v>
      </c>
      <c r="C172" s="218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 x14ac:dyDescent="0.25">
      <c r="A173" s="219"/>
      <c r="B173" s="37" t="s">
        <v>53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 x14ac:dyDescent="0.25">
      <c r="A174" s="219"/>
      <c r="B174" s="217" t="s">
        <v>73</v>
      </c>
      <c r="C174" s="218"/>
      <c r="D174" s="36">
        <v>731.69999999999993</v>
      </c>
      <c r="E174" s="39">
        <v>213.6</v>
      </c>
      <c r="F174" s="35">
        <f t="shared" si="2"/>
        <v>945.3</v>
      </c>
    </row>
    <row r="175" spans="1:13" ht="15.75" x14ac:dyDescent="0.25">
      <c r="A175" s="219"/>
      <c r="B175" s="217" t="s">
        <v>41</v>
      </c>
      <c r="C175" s="218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 x14ac:dyDescent="0.25">
      <c r="A176" s="71"/>
      <c r="B176" s="217" t="s">
        <v>74</v>
      </c>
      <c r="C176" s="218"/>
      <c r="D176" s="36">
        <v>0</v>
      </c>
      <c r="E176" s="39"/>
      <c r="F176" s="35">
        <f t="shared" si="2"/>
        <v>0</v>
      </c>
    </row>
    <row r="177" spans="1:6" ht="15.75" x14ac:dyDescent="0.25">
      <c r="A177" s="204" t="s">
        <v>25</v>
      </c>
      <c r="B177" s="217" t="s">
        <v>116</v>
      </c>
      <c r="C177" s="218"/>
      <c r="D177" s="39">
        <v>16</v>
      </c>
      <c r="E177" s="39">
        <v>1.22</v>
      </c>
      <c r="F177" s="35">
        <f t="shared" si="2"/>
        <v>17.22</v>
      </c>
    </row>
    <row r="178" spans="1:6" ht="15.75" x14ac:dyDescent="0.25">
      <c r="A178" s="205"/>
      <c r="B178" s="217" t="s">
        <v>115</v>
      </c>
      <c r="C178" s="218"/>
      <c r="D178" s="39">
        <v>15</v>
      </c>
      <c r="E178" s="39">
        <v>-1.22</v>
      </c>
      <c r="F178" s="35">
        <f t="shared" si="2"/>
        <v>13.78</v>
      </c>
    </row>
    <row r="179" spans="1:6" ht="15.75" x14ac:dyDescent="0.25">
      <c r="A179" s="205"/>
      <c r="B179" s="217" t="s">
        <v>101</v>
      </c>
      <c r="C179" s="218"/>
      <c r="D179" s="39">
        <v>5945.1</v>
      </c>
      <c r="E179" s="39">
        <v>-34.1</v>
      </c>
      <c r="F179" s="35">
        <f t="shared" si="2"/>
        <v>5911</v>
      </c>
    </row>
    <row r="180" spans="1:6" ht="15.75" x14ac:dyDescent="0.25">
      <c r="A180" s="205"/>
      <c r="B180" s="217" t="s">
        <v>100</v>
      </c>
      <c r="C180" s="218"/>
      <c r="D180" s="39">
        <v>222</v>
      </c>
      <c r="E180" s="39">
        <v>34.1</v>
      </c>
      <c r="F180" s="35">
        <f t="shared" si="2"/>
        <v>256.10000000000002</v>
      </c>
    </row>
    <row r="181" spans="1:6" ht="15.75" x14ac:dyDescent="0.25">
      <c r="A181" s="205"/>
      <c r="B181" s="37" t="s">
        <v>59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 x14ac:dyDescent="0.25">
      <c r="A182" s="207"/>
      <c r="B182" s="37" t="s">
        <v>60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 x14ac:dyDescent="0.25">
      <c r="A183" s="44" t="s">
        <v>36</v>
      </c>
      <c r="B183" s="217" t="s">
        <v>71</v>
      </c>
      <c r="C183" s="218"/>
      <c r="D183" s="36">
        <v>1316.8</v>
      </c>
      <c r="E183" s="39">
        <v>797.6</v>
      </c>
      <c r="F183" s="35">
        <f>SUM(D183:E183)</f>
        <v>2114.4</v>
      </c>
    </row>
    <row r="184" spans="1:6" ht="15.75" x14ac:dyDescent="0.25">
      <c r="A184" s="204" t="s">
        <v>26</v>
      </c>
      <c r="B184" s="217" t="s">
        <v>93</v>
      </c>
      <c r="C184" s="218"/>
      <c r="D184" s="36">
        <v>790.2</v>
      </c>
      <c r="E184" s="39">
        <v>195.8</v>
      </c>
      <c r="F184" s="40">
        <f t="shared" si="2"/>
        <v>986</v>
      </c>
    </row>
    <row r="185" spans="1:6" ht="15.75" x14ac:dyDescent="0.25">
      <c r="A185" s="205"/>
      <c r="B185" s="217" t="s">
        <v>65</v>
      </c>
      <c r="C185" s="218"/>
      <c r="D185" s="36">
        <v>87823.2</v>
      </c>
      <c r="E185" s="39">
        <v>-3000</v>
      </c>
      <c r="F185" s="40">
        <f t="shared" si="2"/>
        <v>84823.2</v>
      </c>
    </row>
    <row r="186" spans="1:6" ht="15.75" x14ac:dyDescent="0.25">
      <c r="A186" s="205"/>
      <c r="B186" s="217" t="s">
        <v>97</v>
      </c>
      <c r="C186" s="218"/>
      <c r="D186" s="36">
        <v>5736</v>
      </c>
      <c r="E186" s="39">
        <v>3000</v>
      </c>
      <c r="F186" s="40">
        <f t="shared" si="2"/>
        <v>8736</v>
      </c>
    </row>
    <row r="187" spans="1:6" ht="15.75" x14ac:dyDescent="0.25">
      <c r="A187" s="205"/>
      <c r="B187" s="37" t="s">
        <v>75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 x14ac:dyDescent="0.25">
      <c r="A188" s="205"/>
      <c r="B188" s="37" t="s">
        <v>55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 x14ac:dyDescent="0.25">
      <c r="A189" s="205"/>
      <c r="B189" s="37" t="s">
        <v>94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 x14ac:dyDescent="0.25">
      <c r="A190" s="205"/>
      <c r="B190" s="37" t="s">
        <v>99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 x14ac:dyDescent="0.25">
      <c r="A191" s="205"/>
      <c r="B191" s="217" t="s">
        <v>145</v>
      </c>
      <c r="C191" s="218"/>
      <c r="D191" s="36">
        <v>3115.8</v>
      </c>
      <c r="E191" s="39">
        <v>930.4</v>
      </c>
      <c r="F191" s="40">
        <f t="shared" si="2"/>
        <v>4046.2000000000003</v>
      </c>
    </row>
    <row r="192" spans="1:6" ht="15.75" x14ac:dyDescent="0.25">
      <c r="A192" s="205"/>
      <c r="B192" s="217" t="s">
        <v>99</v>
      </c>
      <c r="C192" s="218"/>
      <c r="D192" s="36">
        <v>150.4</v>
      </c>
      <c r="E192" s="39">
        <v>83.4</v>
      </c>
      <c r="F192" s="40">
        <f t="shared" si="2"/>
        <v>233.8</v>
      </c>
    </row>
    <row r="193" spans="1:13" ht="15.75" x14ac:dyDescent="0.25">
      <c r="A193" s="205"/>
      <c r="B193" s="217" t="s">
        <v>144</v>
      </c>
      <c r="C193" s="218"/>
      <c r="D193" s="36">
        <v>4663.7</v>
      </c>
      <c r="E193" s="39">
        <v>1393.2</v>
      </c>
      <c r="F193" s="40">
        <f t="shared" si="2"/>
        <v>6056.9</v>
      </c>
    </row>
    <row r="194" spans="1:13" ht="15.75" x14ac:dyDescent="0.25">
      <c r="A194" s="205"/>
      <c r="B194" s="217" t="s">
        <v>146</v>
      </c>
      <c r="C194" s="218"/>
      <c r="D194" s="36">
        <v>9188.4</v>
      </c>
      <c r="E194" s="39">
        <v>2190.4</v>
      </c>
      <c r="F194" s="40">
        <f t="shared" si="2"/>
        <v>11378.8</v>
      </c>
    </row>
    <row r="195" spans="1:13" ht="15.75" x14ac:dyDescent="0.25">
      <c r="A195" s="7" t="s">
        <v>6</v>
      </c>
      <c r="B195" s="208"/>
      <c r="C195" s="208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59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 x14ac:dyDescent="0.25">
      <c r="A196" s="2"/>
      <c r="B196" s="3"/>
      <c r="C196" s="3"/>
      <c r="D196" s="4"/>
      <c r="E196" s="1"/>
      <c r="F196" s="4"/>
    </row>
    <row r="197" spans="1:13" s="61" customFormat="1" ht="96.75" customHeight="1" x14ac:dyDescent="0.25">
      <c r="A197" s="234" t="s">
        <v>241</v>
      </c>
      <c r="B197" s="234"/>
      <c r="C197" s="234"/>
      <c r="D197" s="234"/>
      <c r="E197" s="234"/>
      <c r="F197" s="234"/>
    </row>
    <row r="198" spans="1:13" ht="16.5" customHeight="1" x14ac:dyDescent="0.25">
      <c r="A198" s="234" t="s">
        <v>232</v>
      </c>
      <c r="B198" s="234"/>
      <c r="C198" s="234"/>
      <c r="D198" s="234"/>
      <c r="E198" s="234"/>
      <c r="F198" s="234"/>
      <c r="G198" s="45"/>
      <c r="H198" s="45"/>
      <c r="I198" s="45"/>
      <c r="J198" s="45"/>
      <c r="K198" s="45"/>
      <c r="L198" s="45"/>
      <c r="M198" s="45"/>
    </row>
    <row r="199" spans="1:13" s="58" customFormat="1" ht="11.25" x14ac:dyDescent="0.2">
      <c r="A199" s="56"/>
      <c r="B199" s="56"/>
      <c r="C199" s="56"/>
      <c r="D199" s="56"/>
      <c r="E199" s="56"/>
      <c r="F199" s="57" t="s">
        <v>7</v>
      </c>
    </row>
    <row r="200" spans="1:13" ht="15.75" customHeight="1" x14ac:dyDescent="0.25">
      <c r="A200" s="244" t="s">
        <v>10</v>
      </c>
      <c r="B200" s="245"/>
      <c r="C200" s="246" t="s">
        <v>11</v>
      </c>
      <c r="D200" s="246"/>
      <c r="E200" s="246"/>
      <c r="F200" s="246"/>
    </row>
    <row r="201" spans="1:13" ht="17.25" customHeight="1" x14ac:dyDescent="0.25">
      <c r="A201" s="41" t="s">
        <v>12</v>
      </c>
      <c r="B201" s="72">
        <v>33.5</v>
      </c>
      <c r="C201" s="222" t="s">
        <v>27</v>
      </c>
      <c r="D201" s="223"/>
      <c r="E201" s="224"/>
      <c r="F201" s="241">
        <f>E61</f>
        <v>-6208.4937599999994</v>
      </c>
      <c r="M201" s="43"/>
    </row>
    <row r="202" spans="1:13" ht="15.75" customHeight="1" x14ac:dyDescent="0.2">
      <c r="A202" s="42" t="s">
        <v>13</v>
      </c>
      <c r="B202" s="72">
        <f>-7537.9+30.91729+544.98895</f>
        <v>-6961.9937599999994</v>
      </c>
      <c r="C202" s="225"/>
      <c r="D202" s="226"/>
      <c r="E202" s="227"/>
      <c r="F202" s="242"/>
    </row>
    <row r="203" spans="1:13" ht="16.5" customHeight="1" x14ac:dyDescent="0.25">
      <c r="A203" s="41" t="s">
        <v>28</v>
      </c>
      <c r="B203" s="72">
        <v>720</v>
      </c>
      <c r="C203" s="228"/>
      <c r="D203" s="229"/>
      <c r="E203" s="230"/>
      <c r="F203" s="243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 x14ac:dyDescent="0.2">
      <c r="A204" s="231" t="s">
        <v>153</v>
      </c>
      <c r="B204" s="241">
        <v>24924</v>
      </c>
      <c r="C204" s="235" t="s">
        <v>154</v>
      </c>
      <c r="D204" s="236"/>
      <c r="E204" s="237"/>
      <c r="F204" s="74">
        <v>7447</v>
      </c>
      <c r="H204" s="16"/>
    </row>
    <row r="205" spans="1:13" ht="16.5" customHeight="1" x14ac:dyDescent="0.2">
      <c r="A205" s="232"/>
      <c r="B205" s="242"/>
      <c r="C205" s="235" t="s">
        <v>168</v>
      </c>
      <c r="D205" s="236"/>
      <c r="E205" s="237"/>
      <c r="F205" s="74">
        <f>313-84.6</f>
        <v>228.4</v>
      </c>
      <c r="H205" s="16"/>
    </row>
    <row r="206" spans="1:13" ht="16.5" customHeight="1" x14ac:dyDescent="0.2">
      <c r="A206" s="232"/>
      <c r="B206" s="242"/>
      <c r="C206" s="235" t="s">
        <v>155</v>
      </c>
      <c r="D206" s="236"/>
      <c r="E206" s="237"/>
      <c r="F206" s="74">
        <v>849</v>
      </c>
      <c r="H206" s="16"/>
    </row>
    <row r="207" spans="1:13" ht="16.5" customHeight="1" x14ac:dyDescent="0.2">
      <c r="A207" s="232"/>
      <c r="B207" s="242"/>
      <c r="C207" s="235" t="s">
        <v>156</v>
      </c>
      <c r="D207" s="236"/>
      <c r="E207" s="237"/>
      <c r="F207" s="74">
        <v>1543.8</v>
      </c>
      <c r="H207" s="16"/>
    </row>
    <row r="208" spans="1:13" ht="16.5" customHeight="1" x14ac:dyDescent="0.2">
      <c r="A208" s="232"/>
      <c r="B208" s="242"/>
      <c r="C208" s="235" t="s">
        <v>161</v>
      </c>
      <c r="D208" s="236"/>
      <c r="E208" s="237"/>
      <c r="F208" s="74">
        <v>1554.3</v>
      </c>
      <c r="H208" s="16"/>
    </row>
    <row r="209" spans="1:13" ht="16.5" customHeight="1" x14ac:dyDescent="0.2">
      <c r="A209" s="232"/>
      <c r="B209" s="242"/>
      <c r="C209" s="235" t="s">
        <v>157</v>
      </c>
      <c r="D209" s="236"/>
      <c r="E209" s="237"/>
      <c r="F209" s="74">
        <v>213.7</v>
      </c>
      <c r="H209" s="16"/>
    </row>
    <row r="210" spans="1:13" ht="16.5" customHeight="1" x14ac:dyDescent="0.2">
      <c r="A210" s="232"/>
      <c r="B210" s="242"/>
      <c r="C210" s="235" t="s">
        <v>158</v>
      </c>
      <c r="D210" s="236"/>
      <c r="E210" s="237"/>
      <c r="F210" s="74">
        <v>1301.5</v>
      </c>
      <c r="H210" s="16"/>
    </row>
    <row r="211" spans="1:13" ht="33" customHeight="1" x14ac:dyDescent="0.2">
      <c r="A211" s="232"/>
      <c r="B211" s="242"/>
      <c r="C211" s="235" t="s">
        <v>159</v>
      </c>
      <c r="D211" s="236"/>
      <c r="E211" s="237"/>
      <c r="F211" s="74">
        <v>213.6</v>
      </c>
      <c r="H211" s="16"/>
    </row>
    <row r="212" spans="1:13" ht="14.25" customHeight="1" x14ac:dyDescent="0.2">
      <c r="A212" s="232"/>
      <c r="B212" s="242"/>
      <c r="C212" s="235" t="s">
        <v>160</v>
      </c>
      <c r="D212" s="236"/>
      <c r="E212" s="237"/>
      <c r="F212" s="74">
        <f>1130.5+84.6</f>
        <v>1215.0999999999999</v>
      </c>
      <c r="H212" s="16"/>
    </row>
    <row r="213" spans="1:13" ht="33" customHeight="1" x14ac:dyDescent="0.2">
      <c r="A213" s="232"/>
      <c r="B213" s="242"/>
      <c r="C213" s="235" t="s">
        <v>162</v>
      </c>
      <c r="D213" s="236"/>
      <c r="E213" s="237"/>
      <c r="F213" s="74">
        <v>670.6</v>
      </c>
      <c r="H213" s="16"/>
    </row>
    <row r="214" spans="1:13" ht="16.5" customHeight="1" x14ac:dyDescent="0.2">
      <c r="A214" s="232"/>
      <c r="B214" s="242"/>
      <c r="C214" s="235" t="s">
        <v>163</v>
      </c>
      <c r="D214" s="236"/>
      <c r="E214" s="237"/>
      <c r="F214" s="74">
        <v>930.4</v>
      </c>
      <c r="H214" s="16"/>
    </row>
    <row r="215" spans="1:13" ht="16.5" customHeight="1" x14ac:dyDescent="0.2">
      <c r="A215" s="232"/>
      <c r="B215" s="242"/>
      <c r="C215" s="235" t="s">
        <v>164</v>
      </c>
      <c r="D215" s="236"/>
      <c r="E215" s="237"/>
      <c r="F215" s="74">
        <v>1589</v>
      </c>
      <c r="H215" s="16"/>
    </row>
    <row r="216" spans="1:13" ht="16.5" customHeight="1" x14ac:dyDescent="0.2">
      <c r="A216" s="232"/>
      <c r="B216" s="242"/>
      <c r="C216" s="235" t="s">
        <v>163</v>
      </c>
      <c r="D216" s="236"/>
      <c r="E216" s="237"/>
      <c r="F216" s="74">
        <v>2190.4</v>
      </c>
      <c r="H216" s="16"/>
    </row>
    <row r="217" spans="1:13" ht="16.5" customHeight="1" x14ac:dyDescent="0.2">
      <c r="A217" s="232"/>
      <c r="B217" s="242"/>
      <c r="C217" s="235" t="s">
        <v>165</v>
      </c>
      <c r="D217" s="236"/>
      <c r="E217" s="237"/>
      <c r="F217" s="74">
        <v>4609.7</v>
      </c>
      <c r="H217" s="16"/>
    </row>
    <row r="218" spans="1:13" ht="16.5" customHeight="1" x14ac:dyDescent="0.2">
      <c r="A218" s="232"/>
      <c r="B218" s="242"/>
      <c r="C218" s="238" t="s">
        <v>88</v>
      </c>
      <c r="D218" s="239"/>
      <c r="E218" s="240"/>
      <c r="F218" s="74">
        <v>64.5</v>
      </c>
      <c r="H218" s="16"/>
    </row>
    <row r="219" spans="1:13" ht="16.5" customHeight="1" x14ac:dyDescent="0.2">
      <c r="A219" s="232"/>
      <c r="B219" s="242"/>
      <c r="C219" s="235" t="s">
        <v>166</v>
      </c>
      <c r="D219" s="236"/>
      <c r="E219" s="237"/>
      <c r="F219" s="74">
        <v>219.6</v>
      </c>
      <c r="H219" s="16"/>
    </row>
    <row r="220" spans="1:13" ht="16.5" customHeight="1" x14ac:dyDescent="0.2">
      <c r="A220" s="233"/>
      <c r="B220" s="243"/>
      <c r="C220" s="235" t="s">
        <v>167</v>
      </c>
      <c r="D220" s="236"/>
      <c r="E220" s="237"/>
      <c r="F220" s="74">
        <v>83.4</v>
      </c>
      <c r="H220" s="16"/>
    </row>
    <row r="221" spans="1:13" ht="48" customHeight="1" x14ac:dyDescent="0.2">
      <c r="A221" s="60" t="s">
        <v>84</v>
      </c>
      <c r="B221" s="73">
        <v>65</v>
      </c>
      <c r="C221" s="235" t="s">
        <v>170</v>
      </c>
      <c r="D221" s="236"/>
      <c r="E221" s="237"/>
      <c r="F221" s="72">
        <v>45</v>
      </c>
    </row>
    <row r="222" spans="1:13" ht="16.5" customHeight="1" x14ac:dyDescent="0.2">
      <c r="A222" s="60" t="s">
        <v>22</v>
      </c>
      <c r="B222" s="73">
        <v>1500</v>
      </c>
      <c r="C222" s="235" t="s">
        <v>89</v>
      </c>
      <c r="D222" s="236"/>
      <c r="E222" s="237"/>
      <c r="F222" s="75">
        <v>1500</v>
      </c>
    </row>
    <row r="223" spans="1:13" ht="30.75" customHeight="1" x14ac:dyDescent="0.2">
      <c r="A223" s="76" t="s">
        <v>193</v>
      </c>
      <c r="B223" s="72">
        <v>2497.1</v>
      </c>
      <c r="C223" s="235" t="s">
        <v>160</v>
      </c>
      <c r="D223" s="236"/>
      <c r="E223" s="237"/>
      <c r="F223" s="72">
        <v>2497.1</v>
      </c>
    </row>
    <row r="224" spans="1:13" ht="15" x14ac:dyDescent="0.25">
      <c r="A224" s="18" t="s">
        <v>9</v>
      </c>
      <c r="B224" s="77">
        <f>SUM(B201:B222)</f>
        <v>20280.506240000002</v>
      </c>
      <c r="C224" s="247" t="s">
        <v>9</v>
      </c>
      <c r="D224" s="247"/>
      <c r="E224" s="247"/>
      <c r="F224" s="78">
        <f>SUM(F201:F222)</f>
        <v>20260.506239999999</v>
      </c>
      <c r="M224" s="43">
        <f>B224-F224</f>
        <v>20.000000000003638</v>
      </c>
    </row>
    <row r="225" spans="1:12" ht="0.75" customHeight="1" x14ac:dyDescent="0.25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 x14ac:dyDescent="0.25">
      <c r="A226" s="248" t="s">
        <v>66</v>
      </c>
      <c r="B226" s="248"/>
      <c r="C226" s="248"/>
      <c r="D226" s="248"/>
      <c r="E226" s="249" t="s">
        <v>67</v>
      </c>
      <c r="F226" s="249"/>
    </row>
    <row r="227" spans="1:12" ht="1.5" customHeight="1" x14ac:dyDescent="0.25">
      <c r="A227" s="2"/>
      <c r="B227" s="3"/>
      <c r="C227" s="3"/>
      <c r="D227" s="4"/>
      <c r="E227" s="1"/>
      <c r="F227" s="4"/>
    </row>
    <row r="228" spans="1:12" ht="15.75" customHeight="1" x14ac:dyDescent="0.2">
      <c r="B228" s="16"/>
    </row>
    <row r="229" spans="1:12" ht="17.25" customHeight="1" x14ac:dyDescent="0.2"/>
    <row r="230" spans="1:12" ht="14.25" customHeight="1" x14ac:dyDescent="0.2">
      <c r="G230" s="16"/>
      <c r="H230" s="16"/>
      <c r="J230" s="16"/>
      <c r="L230" s="16"/>
    </row>
    <row r="231" spans="1:12" ht="14.25" customHeight="1" x14ac:dyDescent="0.2">
      <c r="G231" s="16"/>
      <c r="H231" s="16"/>
      <c r="J231" s="16"/>
      <c r="L231" s="16"/>
    </row>
  </sheetData>
  <mergeCells count="152"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2"/>
  <sheetViews>
    <sheetView tabSelected="1" topLeftCell="A205" zoomScaleNormal="100" zoomScaleSheetLayoutView="50" workbookViewId="0">
      <selection activeCell="M214" sqref="M214"/>
    </sheetView>
  </sheetViews>
  <sheetFormatPr defaultColWidth="9.140625" defaultRowHeight="18" x14ac:dyDescent="0.25"/>
  <cols>
    <col min="1" max="1" width="44" style="79" customWidth="1"/>
    <col min="2" max="2" width="15.85546875" style="79" customWidth="1"/>
    <col min="3" max="3" width="16.42578125" style="79" customWidth="1"/>
    <col min="4" max="4" width="15.7109375" style="79" customWidth="1"/>
    <col min="5" max="5" width="20.5703125" style="79" customWidth="1"/>
    <col min="6" max="6" width="21.140625" style="79" customWidth="1"/>
    <col min="7" max="7" width="20.42578125" style="162" hidden="1" customWidth="1"/>
    <col min="8" max="8" width="15.42578125" style="87" hidden="1" customWidth="1"/>
    <col min="9" max="9" width="15.85546875" style="79" customWidth="1"/>
    <col min="10" max="10" width="9.140625" style="79"/>
    <col min="11" max="11" width="11.7109375" style="79" customWidth="1"/>
    <col min="12" max="12" width="12.140625" style="79" customWidth="1"/>
    <col min="13" max="16384" width="9.140625" style="79"/>
  </cols>
  <sheetData>
    <row r="1" spans="1:8" ht="19.5" customHeight="1" x14ac:dyDescent="0.3">
      <c r="A1" s="307" t="s">
        <v>0</v>
      </c>
      <c r="B1" s="307"/>
      <c r="C1" s="307"/>
      <c r="D1" s="307"/>
      <c r="E1" s="307"/>
      <c r="F1" s="307"/>
    </row>
    <row r="2" spans="1:8" ht="66.75" customHeight="1" x14ac:dyDescent="0.25">
      <c r="A2" s="308" t="s">
        <v>280</v>
      </c>
      <c r="B2" s="308"/>
      <c r="C2" s="308"/>
      <c r="D2" s="308"/>
      <c r="E2" s="308"/>
      <c r="F2" s="308"/>
      <c r="H2" s="120" t="s">
        <v>246</v>
      </c>
    </row>
    <row r="3" spans="1:8" ht="17.45" customHeight="1" x14ac:dyDescent="0.25">
      <c r="A3" s="309" t="s">
        <v>366</v>
      </c>
      <c r="B3" s="309"/>
      <c r="C3" s="309"/>
      <c r="D3" s="309"/>
      <c r="E3" s="309"/>
      <c r="F3" s="309"/>
    </row>
    <row r="4" spans="1:8" ht="16.5" customHeight="1" x14ac:dyDescent="0.25">
      <c r="A4" s="184" t="s">
        <v>367</v>
      </c>
      <c r="B4" s="184"/>
      <c r="C4" s="184"/>
      <c r="D4" s="184"/>
      <c r="E4" s="184"/>
      <c r="F4" s="184"/>
    </row>
    <row r="5" spans="1:8" ht="54.75" customHeight="1" x14ac:dyDescent="0.25">
      <c r="A5" s="310" t="s">
        <v>417</v>
      </c>
      <c r="B5" s="310"/>
      <c r="C5" s="310"/>
      <c r="D5" s="310"/>
      <c r="E5" s="310"/>
      <c r="F5" s="310"/>
    </row>
    <row r="6" spans="1:8" ht="7.5" customHeight="1" x14ac:dyDescent="0.25">
      <c r="A6" s="185"/>
      <c r="B6" s="185"/>
      <c r="C6" s="185"/>
      <c r="D6" s="185"/>
      <c r="E6" s="185"/>
      <c r="F6" s="185"/>
    </row>
    <row r="7" spans="1:8" ht="15.75" customHeight="1" x14ac:dyDescent="0.3">
      <c r="A7" s="311" t="s">
        <v>416</v>
      </c>
      <c r="B7" s="311"/>
      <c r="C7" s="311"/>
      <c r="D7" s="311"/>
      <c r="E7" s="184"/>
      <c r="F7" s="184"/>
      <c r="H7" s="124">
        <v>50000</v>
      </c>
    </row>
    <row r="8" spans="1:8" ht="20.25" customHeight="1" x14ac:dyDescent="0.3">
      <c r="A8" s="311" t="s">
        <v>368</v>
      </c>
      <c r="B8" s="311"/>
      <c r="C8" s="311"/>
      <c r="D8" s="311"/>
      <c r="E8" s="108"/>
      <c r="F8" s="109"/>
      <c r="H8" s="124">
        <v>9772.1</v>
      </c>
    </row>
    <row r="9" spans="1:8" ht="17.25" customHeight="1" x14ac:dyDescent="0.3">
      <c r="A9" s="311" t="s">
        <v>369</v>
      </c>
      <c r="B9" s="311"/>
      <c r="C9" s="311"/>
      <c r="D9" s="108"/>
      <c r="E9" s="108"/>
      <c r="F9" s="109"/>
      <c r="H9" s="124">
        <v>1792</v>
      </c>
    </row>
    <row r="10" spans="1:8" ht="18.75" customHeight="1" x14ac:dyDescent="0.25">
      <c r="A10" s="312" t="s">
        <v>418</v>
      </c>
      <c r="B10" s="312"/>
      <c r="C10" s="312"/>
      <c r="D10" s="312"/>
      <c r="E10" s="312"/>
      <c r="F10" s="109"/>
      <c r="H10" s="124">
        <v>39556.400000000001</v>
      </c>
    </row>
    <row r="11" spans="1:8" ht="17.25" customHeight="1" x14ac:dyDescent="0.25">
      <c r="A11" s="186"/>
      <c r="B11" s="186"/>
      <c r="C11" s="186"/>
      <c r="D11" s="186"/>
      <c r="E11" s="186"/>
      <c r="F11" s="109"/>
      <c r="H11" s="124"/>
    </row>
    <row r="12" spans="1:8" ht="19.5" customHeight="1" x14ac:dyDescent="0.25">
      <c r="A12" s="305" t="s">
        <v>370</v>
      </c>
      <c r="B12" s="305"/>
      <c r="C12" s="305"/>
      <c r="D12" s="305"/>
      <c r="E12" s="305"/>
      <c r="F12" s="305"/>
      <c r="H12" s="88"/>
    </row>
    <row r="13" spans="1:8" ht="51" customHeight="1" x14ac:dyDescent="0.25">
      <c r="A13" s="110" t="s">
        <v>15</v>
      </c>
      <c r="B13" s="301" t="s">
        <v>278</v>
      </c>
      <c r="C13" s="302"/>
      <c r="D13" s="183" t="s">
        <v>16</v>
      </c>
      <c r="E13" s="183" t="s">
        <v>17</v>
      </c>
      <c r="F13" s="111" t="s">
        <v>18</v>
      </c>
      <c r="H13" s="88"/>
    </row>
    <row r="14" spans="1:8" ht="82.5" customHeight="1" x14ac:dyDescent="0.25">
      <c r="A14" s="112" t="s">
        <v>360</v>
      </c>
      <c r="B14" s="306">
        <v>180</v>
      </c>
      <c r="C14" s="306"/>
      <c r="D14" s="127">
        <v>240</v>
      </c>
      <c r="E14" s="127">
        <f t="shared" ref="E14:E15" si="0">D14-B14</f>
        <v>60</v>
      </c>
      <c r="F14" s="128" t="s">
        <v>419</v>
      </c>
      <c r="H14" s="88"/>
    </row>
    <row r="15" spans="1:8" ht="154.5" customHeight="1" x14ac:dyDescent="0.25">
      <c r="A15" s="112" t="s">
        <v>361</v>
      </c>
      <c r="B15" s="301">
        <v>60</v>
      </c>
      <c r="C15" s="302"/>
      <c r="D15" s="127">
        <v>0</v>
      </c>
      <c r="E15" s="127">
        <f t="shared" si="0"/>
        <v>-60</v>
      </c>
      <c r="F15" s="128" t="s">
        <v>419</v>
      </c>
      <c r="H15" s="88"/>
    </row>
    <row r="16" spans="1:8" ht="19.5" customHeight="1" x14ac:dyDescent="0.25">
      <c r="A16" s="177" t="s">
        <v>250</v>
      </c>
      <c r="B16" s="306"/>
      <c r="C16" s="306"/>
      <c r="D16" s="177"/>
      <c r="E16" s="129">
        <f>SUM(E14:E15)</f>
        <v>0</v>
      </c>
      <c r="F16" s="177"/>
      <c r="H16" s="88"/>
    </row>
    <row r="17" spans="1:8" ht="19.5" customHeight="1" x14ac:dyDescent="0.25">
      <c r="A17" s="121"/>
      <c r="B17" s="121"/>
      <c r="C17" s="121"/>
      <c r="D17" s="121"/>
      <c r="E17" s="121"/>
      <c r="F17" s="121"/>
      <c r="H17" s="88"/>
    </row>
    <row r="18" spans="1:8" ht="243.75" customHeight="1" x14ac:dyDescent="0.25">
      <c r="A18" s="303" t="s">
        <v>422</v>
      </c>
      <c r="B18" s="303"/>
      <c r="C18" s="303"/>
      <c r="D18" s="303"/>
      <c r="E18" s="303"/>
      <c r="F18" s="303"/>
      <c r="H18" s="88">
        <f>1143.1+20.6+585.4+1146.1</f>
        <v>2895.2</v>
      </c>
    </row>
    <row r="19" spans="1:8" ht="19.5" customHeight="1" x14ac:dyDescent="0.3">
      <c r="A19" s="304" t="s">
        <v>414</v>
      </c>
      <c r="B19" s="304"/>
      <c r="C19" s="304"/>
      <c r="D19" s="304"/>
      <c r="E19" s="304"/>
      <c r="F19" s="304"/>
      <c r="H19" s="88">
        <f>H16+H18</f>
        <v>2895.2</v>
      </c>
    </row>
    <row r="20" spans="1:8" ht="18.75" hidden="1" customHeight="1" x14ac:dyDescent="0.25">
      <c r="A20" s="305" t="s">
        <v>254</v>
      </c>
      <c r="B20" s="305"/>
      <c r="C20" s="305"/>
      <c r="D20" s="305"/>
      <c r="E20" s="305"/>
      <c r="F20" s="305"/>
    </row>
    <row r="21" spans="1:8" ht="54.75" hidden="1" customHeight="1" x14ac:dyDescent="0.25">
      <c r="A21" s="110" t="s">
        <v>15</v>
      </c>
      <c r="B21" s="301" t="s">
        <v>251</v>
      </c>
      <c r="C21" s="302"/>
      <c r="D21" s="183" t="s">
        <v>16</v>
      </c>
      <c r="E21" s="183" t="s">
        <v>17</v>
      </c>
      <c r="F21" s="111" t="s">
        <v>18</v>
      </c>
    </row>
    <row r="22" spans="1:8" ht="54" hidden="1" customHeight="1" x14ac:dyDescent="0.25">
      <c r="A22" s="112"/>
      <c r="B22" s="301"/>
      <c r="C22" s="302"/>
      <c r="D22" s="183"/>
      <c r="E22" s="183"/>
      <c r="F22" s="113"/>
    </row>
    <row r="23" spans="1:8" ht="20.25" hidden="1" customHeight="1" x14ac:dyDescent="0.25">
      <c r="A23" s="112"/>
      <c r="B23" s="301"/>
      <c r="C23" s="302"/>
      <c r="D23" s="183"/>
      <c r="E23" s="183"/>
      <c r="F23" s="113"/>
    </row>
    <row r="24" spans="1:8" ht="15.75" hidden="1" customHeight="1" x14ac:dyDescent="0.25">
      <c r="A24" s="114" t="s">
        <v>250</v>
      </c>
      <c r="B24" s="301"/>
      <c r="C24" s="302"/>
      <c r="D24" s="183"/>
      <c r="E24" s="115">
        <f>SUM(E22:E23)</f>
        <v>0</v>
      </c>
      <c r="F24" s="111"/>
      <c r="H24" s="122">
        <v>0</v>
      </c>
    </row>
    <row r="25" spans="1:8" ht="15.75" customHeight="1" x14ac:dyDescent="0.25">
      <c r="A25" s="116"/>
      <c r="B25" s="117"/>
      <c r="C25" s="117"/>
      <c r="D25" s="117"/>
      <c r="E25" s="118"/>
      <c r="F25" s="119"/>
      <c r="H25" s="122"/>
    </row>
    <row r="26" spans="1:8" ht="15.75" customHeight="1" x14ac:dyDescent="0.25">
      <c r="A26" s="309" t="s">
        <v>371</v>
      </c>
      <c r="B26" s="309"/>
      <c r="C26" s="309"/>
      <c r="D26" s="309"/>
      <c r="E26" s="309"/>
      <c r="F26" s="309"/>
      <c r="H26" s="122"/>
    </row>
    <row r="27" spans="1:8" ht="20.25" customHeight="1" x14ac:dyDescent="0.25">
      <c r="A27" s="250" t="s">
        <v>372</v>
      </c>
      <c r="B27" s="250"/>
      <c r="C27" s="250"/>
      <c r="D27" s="250"/>
      <c r="E27" s="118"/>
      <c r="F27" s="119"/>
      <c r="H27" s="122"/>
    </row>
    <row r="28" spans="1:8" ht="24" customHeight="1" x14ac:dyDescent="0.25">
      <c r="A28" s="250" t="s">
        <v>374</v>
      </c>
      <c r="B28" s="250"/>
      <c r="C28" s="250"/>
      <c r="D28" s="250"/>
      <c r="E28" s="118"/>
      <c r="F28" s="119"/>
      <c r="H28" s="122"/>
    </row>
    <row r="29" spans="1:8" ht="13.5" customHeight="1" x14ac:dyDescent="0.25">
      <c r="A29" s="166"/>
      <c r="B29" s="166"/>
      <c r="C29" s="166"/>
      <c r="D29" s="166"/>
      <c r="E29" s="118"/>
      <c r="F29" s="119"/>
      <c r="H29" s="122"/>
    </row>
    <row r="30" spans="1:8" ht="15.75" customHeight="1" x14ac:dyDescent="0.25">
      <c r="A30" s="309" t="s">
        <v>373</v>
      </c>
      <c r="B30" s="309"/>
      <c r="C30" s="309"/>
      <c r="D30" s="309"/>
      <c r="E30" s="309"/>
      <c r="F30" s="309"/>
      <c r="H30" s="122"/>
    </row>
    <row r="31" spans="1:8" ht="15.75" customHeight="1" x14ac:dyDescent="0.25">
      <c r="A31" s="184"/>
      <c r="B31" s="184"/>
      <c r="C31" s="184"/>
      <c r="D31" s="184"/>
      <c r="E31" s="184"/>
      <c r="F31" s="184"/>
      <c r="H31" s="122"/>
    </row>
    <row r="32" spans="1:8" ht="18.75" customHeight="1" x14ac:dyDescent="0.25">
      <c r="A32" s="250" t="s">
        <v>372</v>
      </c>
      <c r="B32" s="250"/>
      <c r="C32" s="250"/>
      <c r="D32" s="250"/>
      <c r="E32" s="118"/>
      <c r="F32" s="119"/>
      <c r="H32" s="122"/>
    </row>
    <row r="33" spans="1:9" ht="15.75" customHeight="1" x14ac:dyDescent="0.25">
      <c r="A33" s="250" t="s">
        <v>374</v>
      </c>
      <c r="B33" s="250"/>
      <c r="C33" s="250"/>
      <c r="D33" s="250"/>
      <c r="E33" s="118"/>
      <c r="F33" s="119"/>
      <c r="H33" s="122"/>
    </row>
    <row r="34" spans="1:9" ht="18.75" customHeight="1" x14ac:dyDescent="0.25">
      <c r="A34" s="250" t="s">
        <v>376</v>
      </c>
      <c r="B34" s="250"/>
      <c r="C34" s="250"/>
      <c r="D34" s="250"/>
      <c r="E34" s="118"/>
      <c r="F34" s="119"/>
      <c r="H34" s="122"/>
    </row>
    <row r="35" spans="1:9" ht="18" customHeight="1" x14ac:dyDescent="0.25">
      <c r="A35" s="116"/>
      <c r="B35" s="116"/>
      <c r="C35" s="117"/>
      <c r="D35" s="117"/>
      <c r="E35" s="118"/>
      <c r="F35" s="119"/>
      <c r="H35" s="122"/>
    </row>
    <row r="36" spans="1:9" ht="23.25" customHeight="1" x14ac:dyDescent="0.25">
      <c r="A36" s="133" t="s">
        <v>289</v>
      </c>
      <c r="B36" s="117"/>
      <c r="C36" s="117"/>
      <c r="D36" s="117"/>
      <c r="E36" s="118"/>
      <c r="F36" s="119"/>
      <c r="H36" s="122"/>
    </row>
    <row r="37" spans="1:9" ht="60" customHeight="1" x14ac:dyDescent="0.3">
      <c r="A37" s="263" t="s">
        <v>375</v>
      </c>
      <c r="B37" s="263"/>
      <c r="C37" s="263"/>
      <c r="D37" s="263"/>
      <c r="E37" s="263"/>
      <c r="F37" s="263"/>
      <c r="H37" s="79"/>
    </row>
    <row r="38" spans="1:9" ht="21" customHeight="1" x14ac:dyDescent="0.3">
      <c r="A38" s="264" t="s">
        <v>31</v>
      </c>
      <c r="B38" s="264"/>
      <c r="C38" s="264"/>
      <c r="D38" s="264"/>
      <c r="E38" s="264"/>
      <c r="F38" s="264"/>
      <c r="H38" s="79"/>
    </row>
    <row r="39" spans="1:9" ht="38.25" customHeight="1" x14ac:dyDescent="0.3">
      <c r="A39" s="264" t="s">
        <v>347</v>
      </c>
      <c r="B39" s="264"/>
      <c r="C39" s="264"/>
      <c r="D39" s="264"/>
      <c r="E39" s="264"/>
      <c r="F39" s="264"/>
      <c r="H39" s="79"/>
      <c r="I39" s="130"/>
    </row>
    <row r="40" spans="1:9" ht="224.25" customHeight="1" x14ac:dyDescent="0.3">
      <c r="A40" s="264" t="s">
        <v>362</v>
      </c>
      <c r="B40" s="264"/>
      <c r="C40" s="264"/>
      <c r="D40" s="264"/>
      <c r="E40" s="264"/>
      <c r="F40" s="264"/>
      <c r="H40" s="79"/>
      <c r="I40" s="130"/>
    </row>
    <row r="41" spans="1:9" ht="119.25" customHeight="1" x14ac:dyDescent="0.3">
      <c r="A41" s="317" t="s">
        <v>303</v>
      </c>
      <c r="B41" s="317"/>
      <c r="C41" s="317"/>
      <c r="D41" s="317"/>
      <c r="E41" s="317"/>
      <c r="F41" s="317"/>
      <c r="H41" s="79"/>
      <c r="I41" s="130"/>
    </row>
    <row r="42" spans="1:9" ht="135.75" customHeight="1" x14ac:dyDescent="0.3">
      <c r="A42" s="264" t="s">
        <v>348</v>
      </c>
      <c r="B42" s="264"/>
      <c r="C42" s="264"/>
      <c r="D42" s="264"/>
      <c r="E42" s="264"/>
      <c r="F42" s="264"/>
      <c r="H42" s="79"/>
      <c r="I42" s="130"/>
    </row>
    <row r="43" spans="1:9" ht="80.25" customHeight="1" x14ac:dyDescent="0.3">
      <c r="A43" s="264" t="s">
        <v>349</v>
      </c>
      <c r="B43" s="264"/>
      <c r="C43" s="264"/>
      <c r="D43" s="264"/>
      <c r="E43" s="264"/>
      <c r="F43" s="264"/>
      <c r="H43" s="79"/>
      <c r="I43" s="130"/>
    </row>
    <row r="44" spans="1:9" ht="142.5" customHeight="1" x14ac:dyDescent="0.3">
      <c r="A44" s="264" t="s">
        <v>350</v>
      </c>
      <c r="B44" s="264"/>
      <c r="C44" s="264"/>
      <c r="D44" s="264"/>
      <c r="E44" s="264"/>
      <c r="F44" s="264"/>
      <c r="H44" s="79"/>
      <c r="I44" s="130"/>
    </row>
    <row r="45" spans="1:9" ht="52.5" customHeight="1" x14ac:dyDescent="0.3">
      <c r="A45" s="264" t="s">
        <v>365</v>
      </c>
      <c r="B45" s="264"/>
      <c r="C45" s="264"/>
      <c r="D45" s="264"/>
      <c r="E45" s="264"/>
      <c r="F45" s="264"/>
      <c r="H45" s="79"/>
      <c r="I45" s="130"/>
    </row>
    <row r="46" spans="1:9" ht="25.5" customHeight="1" x14ac:dyDescent="0.3">
      <c r="A46" s="264" t="s">
        <v>85</v>
      </c>
      <c r="B46" s="264"/>
      <c r="C46" s="264"/>
      <c r="D46" s="264"/>
      <c r="E46" s="264"/>
      <c r="F46" s="264"/>
      <c r="H46" s="79"/>
      <c r="I46" s="130"/>
    </row>
    <row r="47" spans="1:9" ht="144" customHeight="1" x14ac:dyDescent="0.3">
      <c r="A47" s="264" t="s">
        <v>363</v>
      </c>
      <c r="B47" s="264"/>
      <c r="C47" s="264"/>
      <c r="D47" s="264"/>
      <c r="E47" s="264"/>
      <c r="F47" s="264"/>
      <c r="H47" s="79"/>
      <c r="I47" s="130"/>
    </row>
    <row r="48" spans="1:9" ht="24.75" customHeight="1" x14ac:dyDescent="0.3">
      <c r="A48" s="172"/>
      <c r="B48" s="172"/>
      <c r="C48" s="172"/>
      <c r="D48" s="172"/>
      <c r="E48" s="172"/>
      <c r="F48" s="135" t="s">
        <v>343</v>
      </c>
      <c r="H48" s="79"/>
      <c r="I48" s="130"/>
    </row>
    <row r="49" spans="1:8" s="96" customFormat="1" ht="24" customHeight="1" x14ac:dyDescent="0.2">
      <c r="A49" s="173"/>
      <c r="B49" s="269" t="s">
        <v>2</v>
      </c>
      <c r="C49" s="269"/>
      <c r="D49" s="173" t="s">
        <v>3</v>
      </c>
      <c r="E49" s="173" t="s">
        <v>4</v>
      </c>
      <c r="F49" s="173" t="s">
        <v>5</v>
      </c>
      <c r="G49" s="163"/>
    </row>
    <row r="50" spans="1:8" s="96" customFormat="1" ht="19.5" customHeight="1" x14ac:dyDescent="0.3">
      <c r="A50" s="153" t="s">
        <v>30</v>
      </c>
      <c r="B50" s="136" t="s">
        <v>306</v>
      </c>
      <c r="C50" s="173"/>
      <c r="D50" s="137">
        <v>0</v>
      </c>
      <c r="E50" s="131">
        <v>1218.9000000000001</v>
      </c>
      <c r="F50" s="138">
        <f t="shared" ref="F50:F63" si="1">D50+E50</f>
        <v>1218.9000000000001</v>
      </c>
      <c r="G50" s="163"/>
    </row>
    <row r="51" spans="1:8" s="96" customFormat="1" ht="19.5" customHeight="1" x14ac:dyDescent="0.2">
      <c r="A51" s="319" t="s">
        <v>8</v>
      </c>
      <c r="B51" s="136" t="s">
        <v>293</v>
      </c>
      <c r="C51" s="173"/>
      <c r="D51" s="137">
        <v>189.2</v>
      </c>
      <c r="E51" s="131">
        <v>-2.7</v>
      </c>
      <c r="F51" s="138">
        <f t="shared" ref="F51:F58" si="2">D51+E51</f>
        <v>186.5</v>
      </c>
      <c r="G51" s="163"/>
    </row>
    <row r="52" spans="1:8" s="96" customFormat="1" ht="19.5" customHeight="1" x14ac:dyDescent="0.25">
      <c r="A52" s="319"/>
      <c r="B52" s="136" t="s">
        <v>294</v>
      </c>
      <c r="C52" s="173"/>
      <c r="D52" s="137">
        <v>216020.8</v>
      </c>
      <c r="E52" s="131">
        <v>-63.7</v>
      </c>
      <c r="F52" s="138">
        <f t="shared" si="2"/>
        <v>215957.09999999998</v>
      </c>
      <c r="G52" s="163"/>
      <c r="H52" s="139"/>
    </row>
    <row r="53" spans="1:8" s="96" customFormat="1" ht="19.5" customHeight="1" x14ac:dyDescent="0.25">
      <c r="A53" s="319"/>
      <c r="B53" s="136" t="s">
        <v>297</v>
      </c>
      <c r="C53" s="173"/>
      <c r="D53" s="137">
        <v>354458</v>
      </c>
      <c r="E53" s="131">
        <v>36</v>
      </c>
      <c r="F53" s="138">
        <f t="shared" si="2"/>
        <v>354494</v>
      </c>
      <c r="G53" s="163"/>
      <c r="H53" s="139"/>
    </row>
    <row r="54" spans="1:8" s="96" customFormat="1" ht="19.5" customHeight="1" x14ac:dyDescent="0.25">
      <c r="A54" s="319"/>
      <c r="B54" s="136" t="s">
        <v>299</v>
      </c>
      <c r="C54" s="173"/>
      <c r="D54" s="137">
        <v>3880.1</v>
      </c>
      <c r="E54" s="131">
        <v>500</v>
      </c>
      <c r="F54" s="138">
        <f t="shared" si="2"/>
        <v>4380.1000000000004</v>
      </c>
      <c r="G54" s="163"/>
      <c r="H54" s="139"/>
    </row>
    <row r="55" spans="1:8" s="96" customFormat="1" ht="19.5" customHeight="1" x14ac:dyDescent="0.25">
      <c r="A55" s="319"/>
      <c r="B55" s="136" t="s">
        <v>300</v>
      </c>
      <c r="C55" s="173"/>
      <c r="D55" s="137">
        <v>0</v>
      </c>
      <c r="E55" s="131">
        <v>7815.1049999999996</v>
      </c>
      <c r="F55" s="138">
        <f t="shared" ref="F55:F56" si="3">D55+E55</f>
        <v>7815.1049999999996</v>
      </c>
      <c r="G55" s="163"/>
      <c r="H55" s="139"/>
    </row>
    <row r="56" spans="1:8" s="96" customFormat="1" ht="19.5" customHeight="1" x14ac:dyDescent="0.25">
      <c r="A56" s="319"/>
      <c r="B56" s="136" t="s">
        <v>304</v>
      </c>
      <c r="C56" s="173"/>
      <c r="D56" s="137">
        <v>0</v>
      </c>
      <c r="E56" s="131">
        <v>1562.4</v>
      </c>
      <c r="F56" s="138">
        <f t="shared" si="3"/>
        <v>1562.4</v>
      </c>
      <c r="G56" s="163"/>
      <c r="H56" s="139"/>
    </row>
    <row r="57" spans="1:8" s="96" customFormat="1" ht="19.5" customHeight="1" x14ac:dyDescent="0.25">
      <c r="A57" s="319"/>
      <c r="B57" s="136" t="s">
        <v>305</v>
      </c>
      <c r="C57" s="173"/>
      <c r="D57" s="137">
        <v>0</v>
      </c>
      <c r="E57" s="131">
        <v>12994</v>
      </c>
      <c r="F57" s="138">
        <f t="shared" si="2"/>
        <v>12994</v>
      </c>
      <c r="G57" s="163"/>
      <c r="H57" s="139"/>
    </row>
    <row r="58" spans="1:8" s="96" customFormat="1" ht="19.5" customHeight="1" x14ac:dyDescent="0.25">
      <c r="A58" s="319"/>
      <c r="B58" s="136" t="s">
        <v>298</v>
      </c>
      <c r="C58" s="173"/>
      <c r="D58" s="137">
        <v>2869.4</v>
      </c>
      <c r="E58" s="131">
        <v>296.89999999999998</v>
      </c>
      <c r="F58" s="138">
        <f t="shared" si="2"/>
        <v>3166.3</v>
      </c>
      <c r="G58" s="163"/>
      <c r="H58" s="139"/>
    </row>
    <row r="59" spans="1:8" s="96" customFormat="1" ht="19.5" customHeight="1" x14ac:dyDescent="0.25">
      <c r="A59" s="319"/>
      <c r="B59" s="136" t="s">
        <v>296</v>
      </c>
      <c r="C59" s="173"/>
      <c r="D59" s="137">
        <v>325.89999999999998</v>
      </c>
      <c r="E59" s="131">
        <v>-200</v>
      </c>
      <c r="F59" s="138">
        <f t="shared" si="1"/>
        <v>125.89999999999998</v>
      </c>
      <c r="G59" s="163"/>
      <c r="H59" s="139"/>
    </row>
    <row r="60" spans="1:8" s="96" customFormat="1" ht="19.5" customHeight="1" x14ac:dyDescent="0.25">
      <c r="A60" s="315" t="s">
        <v>26</v>
      </c>
      <c r="B60" s="136" t="s">
        <v>307</v>
      </c>
      <c r="C60" s="173"/>
      <c r="D60" s="137">
        <v>167691.79999999999</v>
      </c>
      <c r="E60" s="131">
        <v>50000</v>
      </c>
      <c r="F60" s="138">
        <f t="shared" si="1"/>
        <v>217691.8</v>
      </c>
      <c r="G60" s="163"/>
      <c r="H60" s="139"/>
    </row>
    <row r="61" spans="1:8" s="96" customFormat="1" ht="19.5" customHeight="1" x14ac:dyDescent="0.25">
      <c r="A61" s="316"/>
      <c r="B61" s="136" t="s">
        <v>420</v>
      </c>
      <c r="C61" s="173"/>
      <c r="D61" s="137">
        <v>0</v>
      </c>
      <c r="E61" s="131">
        <v>25000</v>
      </c>
      <c r="F61" s="138">
        <f t="shared" si="1"/>
        <v>25000</v>
      </c>
      <c r="G61" s="163"/>
      <c r="H61" s="87"/>
    </row>
    <row r="62" spans="1:8" s="96" customFormat="1" ht="19.5" customHeight="1" x14ac:dyDescent="0.3">
      <c r="A62" s="187" t="s">
        <v>273</v>
      </c>
      <c r="B62" s="136" t="s">
        <v>301</v>
      </c>
      <c r="C62" s="173"/>
      <c r="D62" s="137">
        <v>0</v>
      </c>
      <c r="E62" s="131">
        <v>1903.6</v>
      </c>
      <c r="F62" s="138">
        <f t="shared" si="1"/>
        <v>1903.6</v>
      </c>
      <c r="G62" s="163"/>
      <c r="H62" s="87"/>
    </row>
    <row r="63" spans="1:8" s="96" customFormat="1" ht="19.5" customHeight="1" x14ac:dyDescent="0.25">
      <c r="A63" s="318" t="s">
        <v>25</v>
      </c>
      <c r="B63" s="136" t="s">
        <v>302</v>
      </c>
      <c r="C63" s="173"/>
      <c r="D63" s="137">
        <v>0</v>
      </c>
      <c r="E63" s="131">
        <v>53.4</v>
      </c>
      <c r="F63" s="138">
        <f t="shared" si="1"/>
        <v>53.4</v>
      </c>
      <c r="G63" s="163"/>
      <c r="H63" s="87"/>
    </row>
    <row r="64" spans="1:8" s="96" customFormat="1" ht="19.5" customHeight="1" x14ac:dyDescent="0.25">
      <c r="A64" s="316"/>
      <c r="B64" s="136" t="s">
        <v>292</v>
      </c>
      <c r="C64" s="173"/>
      <c r="D64" s="137">
        <v>4.7</v>
      </c>
      <c r="E64" s="131">
        <v>6.6</v>
      </c>
      <c r="F64" s="138">
        <f t="shared" ref="F64" si="4">D64+E64</f>
        <v>11.3</v>
      </c>
      <c r="G64" s="163"/>
      <c r="H64" s="87"/>
    </row>
    <row r="65" spans="1:8" s="96" customFormat="1" ht="19.5" customHeight="1" x14ac:dyDescent="0.3">
      <c r="A65" s="140"/>
      <c r="B65" s="313" t="s">
        <v>281</v>
      </c>
      <c r="C65" s="313"/>
      <c r="D65" s="313"/>
      <c r="E65" s="313"/>
      <c r="F65" s="314"/>
      <c r="G65" s="163"/>
      <c r="H65" s="87"/>
    </row>
    <row r="66" spans="1:8" s="96" customFormat="1" ht="19.5" customHeight="1" x14ac:dyDescent="0.25">
      <c r="A66" s="318" t="s">
        <v>8</v>
      </c>
      <c r="B66" s="136" t="s">
        <v>304</v>
      </c>
      <c r="C66" s="173"/>
      <c r="D66" s="137">
        <v>0</v>
      </c>
      <c r="E66" s="131">
        <v>4687.2</v>
      </c>
      <c r="F66" s="138">
        <f t="shared" ref="F66:F67" si="5">D66+E66</f>
        <v>4687.2</v>
      </c>
      <c r="G66" s="163"/>
      <c r="H66" s="139"/>
    </row>
    <row r="67" spans="1:8" s="96" customFormat="1" ht="19.5" customHeight="1" x14ac:dyDescent="0.25">
      <c r="A67" s="315"/>
      <c r="B67" s="136" t="s">
        <v>305</v>
      </c>
      <c r="C67" s="173"/>
      <c r="D67" s="137">
        <v>0</v>
      </c>
      <c r="E67" s="131">
        <v>38981.9</v>
      </c>
      <c r="F67" s="138">
        <f t="shared" si="5"/>
        <v>38981.9</v>
      </c>
      <c r="G67" s="163"/>
      <c r="H67" s="139"/>
    </row>
    <row r="68" spans="1:8" s="96" customFormat="1" ht="19.5" customHeight="1" x14ac:dyDescent="0.25">
      <c r="A68" s="316"/>
      <c r="B68" s="136" t="s">
        <v>298</v>
      </c>
      <c r="C68" s="173"/>
      <c r="D68" s="137">
        <v>2869.4</v>
      </c>
      <c r="E68" s="131">
        <v>296.89999999999998</v>
      </c>
      <c r="F68" s="138">
        <f>SUM(D68:E68)</f>
        <v>3166.3</v>
      </c>
      <c r="G68" s="163"/>
      <c r="H68" s="87"/>
    </row>
    <row r="69" spans="1:8" s="96" customFormat="1" ht="19.5" customHeight="1" x14ac:dyDescent="0.3">
      <c r="A69" s="140"/>
      <c r="B69" s="313" t="s">
        <v>282</v>
      </c>
      <c r="C69" s="313"/>
      <c r="D69" s="313"/>
      <c r="E69" s="313"/>
      <c r="F69" s="314"/>
      <c r="G69" s="163"/>
      <c r="H69" s="87"/>
    </row>
    <row r="70" spans="1:8" s="96" customFormat="1" ht="19.5" customHeight="1" x14ac:dyDescent="0.25">
      <c r="A70" s="318" t="s">
        <v>8</v>
      </c>
      <c r="B70" s="136" t="s">
        <v>304</v>
      </c>
      <c r="C70" s="173"/>
      <c r="D70" s="137">
        <v>0</v>
      </c>
      <c r="E70" s="131">
        <v>4687.2</v>
      </c>
      <c r="F70" s="138">
        <f t="shared" ref="F70:F71" si="6">D70+E70</f>
        <v>4687.2</v>
      </c>
      <c r="G70" s="163"/>
      <c r="H70" s="139"/>
    </row>
    <row r="71" spans="1:8" s="96" customFormat="1" ht="19.5" customHeight="1" x14ac:dyDescent="0.25">
      <c r="A71" s="315"/>
      <c r="B71" s="136" t="s">
        <v>305</v>
      </c>
      <c r="C71" s="173"/>
      <c r="D71" s="137">
        <v>0</v>
      </c>
      <c r="E71" s="131">
        <v>38981.9</v>
      </c>
      <c r="F71" s="138">
        <f t="shared" si="6"/>
        <v>38981.9</v>
      </c>
      <c r="G71" s="163"/>
      <c r="H71" s="139"/>
    </row>
    <row r="72" spans="1:8" s="96" customFormat="1" ht="19.5" customHeight="1" x14ac:dyDescent="0.25">
      <c r="A72" s="316"/>
      <c r="B72" s="136" t="s">
        <v>298</v>
      </c>
      <c r="C72" s="173"/>
      <c r="D72" s="137">
        <v>2869.4</v>
      </c>
      <c r="E72" s="131">
        <v>296.89999999999998</v>
      </c>
      <c r="F72" s="138">
        <f>SUM(D72:E72)</f>
        <v>3166.3</v>
      </c>
      <c r="G72" s="163"/>
      <c r="H72" s="87"/>
    </row>
    <row r="73" spans="1:8" s="96" customFormat="1" ht="19.5" customHeight="1" x14ac:dyDescent="0.3">
      <c r="A73" s="187" t="s">
        <v>14</v>
      </c>
      <c r="B73" s="136" t="s">
        <v>295</v>
      </c>
      <c r="C73" s="173"/>
      <c r="D73" s="137">
        <v>0</v>
      </c>
      <c r="E73" s="131">
        <v>4500</v>
      </c>
      <c r="F73" s="138">
        <f>SUM(D73:E73)</f>
        <v>4500</v>
      </c>
      <c r="G73" s="163"/>
      <c r="H73" s="87"/>
    </row>
    <row r="74" spans="1:8" ht="22.5" customHeight="1" x14ac:dyDescent="0.35">
      <c r="A74" s="94" t="s">
        <v>6</v>
      </c>
      <c r="B74" s="258"/>
      <c r="C74" s="258"/>
      <c r="D74" s="97"/>
      <c r="E74" s="98">
        <f>SUM(E50:E64)</f>
        <v>101120.505</v>
      </c>
      <c r="F74" s="97"/>
    </row>
    <row r="75" spans="1:8" ht="33" customHeight="1" x14ac:dyDescent="0.3">
      <c r="A75" s="262" t="s">
        <v>287</v>
      </c>
      <c r="B75" s="262"/>
      <c r="C75" s="262"/>
      <c r="D75" s="262"/>
      <c r="E75" s="262"/>
      <c r="F75" s="262"/>
    </row>
    <row r="76" spans="1:8" ht="27.75" customHeight="1" x14ac:dyDescent="0.3">
      <c r="A76" s="260" t="s">
        <v>244</v>
      </c>
      <c r="B76" s="260"/>
      <c r="C76" s="260"/>
      <c r="D76" s="260"/>
      <c r="E76" s="260"/>
      <c r="F76" s="260"/>
    </row>
    <row r="77" spans="1:8" ht="141.75" customHeight="1" x14ac:dyDescent="0.3">
      <c r="A77" s="259" t="s">
        <v>407</v>
      </c>
      <c r="B77" s="260"/>
      <c r="C77" s="260"/>
      <c r="D77" s="260"/>
      <c r="E77" s="260"/>
      <c r="F77" s="260"/>
    </row>
    <row r="78" spans="1:8" ht="60.75" customHeight="1" x14ac:dyDescent="0.3">
      <c r="A78" s="259" t="s">
        <v>351</v>
      </c>
      <c r="B78" s="259"/>
      <c r="C78" s="259"/>
      <c r="D78" s="259"/>
      <c r="E78" s="259"/>
      <c r="F78" s="259"/>
    </row>
    <row r="79" spans="1:8" ht="213.75" customHeight="1" x14ac:dyDescent="0.3">
      <c r="A79" s="251" t="s">
        <v>352</v>
      </c>
      <c r="B79" s="251"/>
      <c r="C79" s="251"/>
      <c r="D79" s="251"/>
      <c r="E79" s="251"/>
      <c r="F79" s="251"/>
    </row>
    <row r="80" spans="1:8" ht="121.5" customHeight="1" x14ac:dyDescent="0.3">
      <c r="A80" s="251" t="s">
        <v>408</v>
      </c>
      <c r="B80" s="251"/>
      <c r="C80" s="251"/>
      <c r="D80" s="251"/>
      <c r="E80" s="251"/>
      <c r="F80" s="251"/>
    </row>
    <row r="81" spans="1:8" ht="60.75" customHeight="1" x14ac:dyDescent="0.3">
      <c r="A81" s="251" t="s">
        <v>390</v>
      </c>
      <c r="B81" s="251"/>
      <c r="C81" s="251"/>
      <c r="D81" s="251"/>
      <c r="E81" s="251"/>
      <c r="F81" s="251"/>
    </row>
    <row r="82" spans="1:8" ht="42.75" customHeight="1" x14ac:dyDescent="0.3">
      <c r="A82" s="251" t="s">
        <v>353</v>
      </c>
      <c r="B82" s="251"/>
      <c r="C82" s="251"/>
      <c r="D82" s="251"/>
      <c r="E82" s="251"/>
      <c r="F82" s="251"/>
    </row>
    <row r="83" spans="1:8" ht="190.5" customHeight="1" x14ac:dyDescent="0.3">
      <c r="A83" s="251" t="s">
        <v>421</v>
      </c>
      <c r="B83" s="251"/>
      <c r="C83" s="251"/>
      <c r="D83" s="251"/>
      <c r="E83" s="251"/>
      <c r="F83" s="251"/>
    </row>
    <row r="84" spans="1:8" ht="67.5" customHeight="1" x14ac:dyDescent="0.3">
      <c r="A84" s="251" t="s">
        <v>354</v>
      </c>
      <c r="B84" s="251"/>
      <c r="C84" s="251"/>
      <c r="D84" s="251"/>
      <c r="E84" s="251"/>
      <c r="F84" s="251"/>
    </row>
    <row r="85" spans="1:8" ht="77.25" customHeight="1" x14ac:dyDescent="0.3">
      <c r="A85" s="251" t="s">
        <v>413</v>
      </c>
      <c r="B85" s="251"/>
      <c r="C85" s="251"/>
      <c r="D85" s="251"/>
      <c r="E85" s="251"/>
      <c r="F85" s="251"/>
    </row>
    <row r="86" spans="1:8" ht="77.25" customHeight="1" x14ac:dyDescent="0.3">
      <c r="A86" s="251" t="s">
        <v>415</v>
      </c>
      <c r="B86" s="251"/>
      <c r="C86" s="251"/>
      <c r="D86" s="251"/>
      <c r="E86" s="251"/>
      <c r="F86" s="251"/>
    </row>
    <row r="87" spans="1:8" ht="60.75" customHeight="1" x14ac:dyDescent="0.3">
      <c r="A87" s="251" t="s">
        <v>406</v>
      </c>
      <c r="B87" s="251"/>
      <c r="C87" s="251"/>
      <c r="D87" s="251"/>
      <c r="E87" s="251"/>
      <c r="F87" s="251"/>
    </row>
    <row r="88" spans="1:8" ht="26.25" customHeight="1" x14ac:dyDescent="0.3">
      <c r="A88" s="260" t="s">
        <v>85</v>
      </c>
      <c r="B88" s="260"/>
      <c r="C88" s="260"/>
      <c r="D88" s="260"/>
      <c r="E88" s="260"/>
      <c r="F88" s="260"/>
    </row>
    <row r="89" spans="1:8" s="90" customFormat="1" ht="39.75" customHeight="1" x14ac:dyDescent="0.3">
      <c r="A89" s="251" t="s">
        <v>355</v>
      </c>
      <c r="B89" s="251"/>
      <c r="C89" s="251"/>
      <c r="D89" s="251"/>
      <c r="E89" s="251"/>
      <c r="F89" s="251"/>
      <c r="G89" s="164"/>
      <c r="H89" s="87"/>
    </row>
    <row r="90" spans="1:8" s="90" customFormat="1" ht="39.75" customHeight="1" x14ac:dyDescent="0.3">
      <c r="A90" s="251" t="s">
        <v>356</v>
      </c>
      <c r="B90" s="251"/>
      <c r="C90" s="251"/>
      <c r="D90" s="251"/>
      <c r="E90" s="251"/>
      <c r="F90" s="251"/>
      <c r="G90" s="164"/>
      <c r="H90" s="87"/>
    </row>
    <row r="91" spans="1:8" s="90" customFormat="1" ht="30" customHeight="1" x14ac:dyDescent="0.3">
      <c r="A91" s="170" t="s">
        <v>31</v>
      </c>
      <c r="B91" s="167"/>
      <c r="C91" s="167"/>
      <c r="D91" s="167"/>
      <c r="E91" s="167"/>
      <c r="F91" s="167"/>
      <c r="G91" s="164"/>
      <c r="H91" s="87"/>
    </row>
    <row r="92" spans="1:8" ht="36" customHeight="1" x14ac:dyDescent="0.3">
      <c r="A92" s="259" t="s">
        <v>391</v>
      </c>
      <c r="B92" s="259"/>
      <c r="C92" s="259"/>
      <c r="D92" s="259"/>
      <c r="E92" s="259"/>
      <c r="F92" s="259"/>
      <c r="G92" s="164"/>
    </row>
    <row r="93" spans="1:8" ht="44.25" customHeight="1" x14ac:dyDescent="0.3">
      <c r="A93" s="259" t="s">
        <v>357</v>
      </c>
      <c r="B93" s="259"/>
      <c r="C93" s="259"/>
      <c r="D93" s="259"/>
      <c r="E93" s="259"/>
      <c r="F93" s="259"/>
      <c r="G93" s="164"/>
    </row>
    <row r="94" spans="1:8" ht="43.5" customHeight="1" x14ac:dyDescent="0.3">
      <c r="A94" s="259" t="s">
        <v>358</v>
      </c>
      <c r="B94" s="259"/>
      <c r="C94" s="259"/>
      <c r="D94" s="259"/>
      <c r="E94" s="259"/>
      <c r="F94" s="259"/>
      <c r="G94" s="164"/>
    </row>
    <row r="95" spans="1:8" ht="138" customHeight="1" x14ac:dyDescent="0.3">
      <c r="A95" s="251" t="s">
        <v>387</v>
      </c>
      <c r="B95" s="251"/>
      <c r="C95" s="251"/>
      <c r="D95" s="251"/>
      <c r="E95" s="251"/>
      <c r="F95" s="251"/>
      <c r="G95" s="164"/>
      <c r="H95" s="79"/>
    </row>
    <row r="96" spans="1:8" ht="84.75" customHeight="1" x14ac:dyDescent="0.3">
      <c r="A96" s="261" t="s">
        <v>389</v>
      </c>
      <c r="B96" s="261"/>
      <c r="C96" s="261"/>
      <c r="D96" s="261"/>
      <c r="E96" s="261"/>
      <c r="F96" s="261"/>
      <c r="G96" s="164"/>
      <c r="H96" s="79"/>
    </row>
    <row r="97" spans="1:8" ht="43.5" customHeight="1" x14ac:dyDescent="0.3">
      <c r="A97" s="261" t="s">
        <v>388</v>
      </c>
      <c r="B97" s="261"/>
      <c r="C97" s="261"/>
      <c r="D97" s="261"/>
      <c r="E97" s="261"/>
      <c r="F97" s="261"/>
      <c r="G97" s="164"/>
      <c r="H97" s="79"/>
    </row>
    <row r="98" spans="1:8" ht="39" customHeight="1" x14ac:dyDescent="0.3">
      <c r="A98" s="261" t="s">
        <v>386</v>
      </c>
      <c r="B98" s="261"/>
      <c r="C98" s="261"/>
      <c r="D98" s="261"/>
      <c r="E98" s="261"/>
      <c r="F98" s="261"/>
      <c r="G98" s="164"/>
      <c r="H98" s="79"/>
    </row>
    <row r="99" spans="1:8" ht="39" customHeight="1" x14ac:dyDescent="0.3">
      <c r="A99" s="325"/>
      <c r="B99" s="325"/>
      <c r="C99" s="325"/>
      <c r="D99" s="325"/>
      <c r="E99" s="325"/>
      <c r="F99" s="325"/>
      <c r="G99" s="164"/>
      <c r="H99" s="79"/>
    </row>
    <row r="100" spans="1:8" ht="21" customHeight="1" x14ac:dyDescent="0.3">
      <c r="A100" s="141"/>
      <c r="B100" s="171"/>
      <c r="C100" s="141"/>
      <c r="D100" s="141"/>
      <c r="E100" s="141"/>
      <c r="F100" s="142" t="s">
        <v>343</v>
      </c>
      <c r="H100" s="79">
        <f>G99-G91</f>
        <v>0</v>
      </c>
    </row>
    <row r="101" spans="1:8" ht="55.5" customHeight="1" x14ac:dyDescent="0.25">
      <c r="A101" s="173" t="s">
        <v>1</v>
      </c>
      <c r="B101" s="268" t="s">
        <v>2</v>
      </c>
      <c r="C101" s="269"/>
      <c r="D101" s="173" t="s">
        <v>3</v>
      </c>
      <c r="E101" s="173" t="s">
        <v>4</v>
      </c>
      <c r="F101" s="173" t="s">
        <v>5</v>
      </c>
      <c r="H101" s="79"/>
    </row>
    <row r="102" spans="1:8" ht="18.75" customHeight="1" x14ac:dyDescent="0.3">
      <c r="A102" s="282" t="s">
        <v>30</v>
      </c>
      <c r="B102" s="143" t="s">
        <v>285</v>
      </c>
      <c r="C102" s="169"/>
      <c r="D102" s="144">
        <v>121.6</v>
      </c>
      <c r="E102" s="145">
        <v>-2.2000000000000002</v>
      </c>
      <c r="F102" s="146">
        <f t="shared" ref="F102:F112" si="7">SUM(D102:E102)</f>
        <v>119.39999999999999</v>
      </c>
      <c r="H102" s="79"/>
    </row>
    <row r="103" spans="1:8" ht="18.75" customHeight="1" x14ac:dyDescent="0.3">
      <c r="A103" s="283"/>
      <c r="B103" s="252" t="s">
        <v>392</v>
      </c>
      <c r="C103" s="253"/>
      <c r="D103" s="144">
        <v>40010.5</v>
      </c>
      <c r="E103" s="145">
        <v>-498.1</v>
      </c>
      <c r="F103" s="146">
        <f t="shared" si="7"/>
        <v>39512.400000000001</v>
      </c>
      <c r="H103" s="79"/>
    </row>
    <row r="104" spans="1:8" ht="18.75" customHeight="1" x14ac:dyDescent="0.3">
      <c r="A104" s="283"/>
      <c r="B104" s="252" t="s">
        <v>396</v>
      </c>
      <c r="C104" s="257"/>
      <c r="D104" s="156">
        <v>121.1</v>
      </c>
      <c r="E104" s="157">
        <v>-108.5</v>
      </c>
      <c r="F104" s="155">
        <f>D104+E104</f>
        <v>12.599999999999994</v>
      </c>
      <c r="H104" s="79"/>
    </row>
    <row r="105" spans="1:8" ht="18.75" customHeight="1" x14ac:dyDescent="0.25">
      <c r="A105" s="283"/>
      <c r="B105" s="254" t="s">
        <v>395</v>
      </c>
      <c r="C105" s="255"/>
      <c r="D105" s="255"/>
      <c r="E105" s="255"/>
      <c r="F105" s="256"/>
      <c r="H105" s="79"/>
    </row>
    <row r="106" spans="1:8" ht="18.75" customHeight="1" x14ac:dyDescent="0.3">
      <c r="A106" s="283"/>
      <c r="B106" s="252" t="s">
        <v>392</v>
      </c>
      <c r="C106" s="253"/>
      <c r="D106" s="144">
        <v>39222.6</v>
      </c>
      <c r="E106" s="145">
        <v>-1070.2</v>
      </c>
      <c r="F106" s="146">
        <f>D106+E106</f>
        <v>38152.400000000001</v>
      </c>
      <c r="H106" s="79"/>
    </row>
    <row r="107" spans="1:8" ht="18.75" customHeight="1" x14ac:dyDescent="0.3">
      <c r="A107" s="283"/>
      <c r="B107" s="252" t="s">
        <v>396</v>
      </c>
      <c r="C107" s="257"/>
      <c r="D107" s="156">
        <v>121.1</v>
      </c>
      <c r="E107" s="157">
        <v>-121.1</v>
      </c>
      <c r="F107" s="155">
        <f>D107+E107</f>
        <v>0</v>
      </c>
      <c r="H107" s="79"/>
    </row>
    <row r="108" spans="1:8" ht="18.75" customHeight="1" x14ac:dyDescent="0.25">
      <c r="A108" s="283"/>
      <c r="B108" s="254" t="s">
        <v>393</v>
      </c>
      <c r="C108" s="255"/>
      <c r="D108" s="255"/>
      <c r="E108" s="255"/>
      <c r="F108" s="256"/>
      <c r="H108" s="79"/>
    </row>
    <row r="109" spans="1:8" ht="18.75" customHeight="1" x14ac:dyDescent="0.3">
      <c r="A109" s="283"/>
      <c r="B109" s="252" t="s">
        <v>392</v>
      </c>
      <c r="C109" s="253"/>
      <c r="D109" s="144">
        <v>39222.6</v>
      </c>
      <c r="E109" s="145">
        <v>-1070.2</v>
      </c>
      <c r="F109" s="146">
        <f>D109+E109</f>
        <v>38152.400000000001</v>
      </c>
      <c r="H109" s="79"/>
    </row>
    <row r="110" spans="1:8" ht="18.75" customHeight="1" x14ac:dyDescent="0.3">
      <c r="A110" s="283"/>
      <c r="B110" s="168" t="s">
        <v>396</v>
      </c>
      <c r="C110" s="169"/>
      <c r="D110" s="144">
        <v>121.1</v>
      </c>
      <c r="E110" s="145">
        <v>-121.1</v>
      </c>
      <c r="F110" s="146">
        <f>D110+E110</f>
        <v>0</v>
      </c>
      <c r="H110" s="79"/>
    </row>
    <row r="111" spans="1:8" ht="18.75" customHeight="1" x14ac:dyDescent="0.3">
      <c r="A111" s="283"/>
      <c r="B111" s="168"/>
      <c r="C111" s="169"/>
      <c r="D111" s="144"/>
      <c r="E111" s="145"/>
      <c r="F111" s="146"/>
      <c r="H111" s="79"/>
    </row>
    <row r="112" spans="1:8" ht="18.75" customHeight="1" x14ac:dyDescent="0.3">
      <c r="A112" s="283"/>
      <c r="B112" s="143" t="s">
        <v>286</v>
      </c>
      <c r="C112" s="169"/>
      <c r="D112" s="144">
        <v>17494.7</v>
      </c>
      <c r="E112" s="145">
        <f>-229.6-237.8</f>
        <v>-467.4</v>
      </c>
      <c r="F112" s="146">
        <f t="shared" si="7"/>
        <v>17027.3</v>
      </c>
      <c r="H112" s="79"/>
    </row>
    <row r="113" spans="1:8" ht="18.75" customHeight="1" x14ac:dyDescent="0.3">
      <c r="A113" s="283"/>
      <c r="B113" s="143" t="s">
        <v>283</v>
      </c>
      <c r="C113" s="169"/>
      <c r="D113" s="144">
        <v>11260.8</v>
      </c>
      <c r="E113" s="145">
        <v>184.8</v>
      </c>
      <c r="F113" s="146">
        <f t="shared" ref="F113" si="8">SUM(D113:E113)</f>
        <v>11445.599999999999</v>
      </c>
      <c r="H113" s="79"/>
    </row>
    <row r="114" spans="1:8" ht="18.75" customHeight="1" x14ac:dyDescent="0.3">
      <c r="A114" s="283"/>
      <c r="B114" s="143" t="s">
        <v>284</v>
      </c>
      <c r="C114" s="169"/>
      <c r="D114" s="144">
        <v>3576.1</v>
      </c>
      <c r="E114" s="145">
        <f>231.8-6</f>
        <v>225.8</v>
      </c>
      <c r="F114" s="146">
        <f t="shared" ref="F114:F115" si="9">SUM(D114:E114)</f>
        <v>3801.9</v>
      </c>
      <c r="H114" s="79"/>
    </row>
    <row r="115" spans="1:8" ht="18.75" customHeight="1" x14ac:dyDescent="0.3">
      <c r="A115" s="283"/>
      <c r="B115" s="143" t="s">
        <v>364</v>
      </c>
      <c r="C115" s="169"/>
      <c r="D115" s="144">
        <v>50.7</v>
      </c>
      <c r="E115" s="145">
        <v>6</v>
      </c>
      <c r="F115" s="146">
        <f t="shared" si="9"/>
        <v>56.7</v>
      </c>
      <c r="H115" s="79"/>
    </row>
    <row r="116" spans="1:8" ht="18.75" customHeight="1" x14ac:dyDescent="0.3">
      <c r="A116" s="283"/>
      <c r="B116" s="143" t="s">
        <v>315</v>
      </c>
      <c r="C116" s="169"/>
      <c r="D116" s="144">
        <v>2667.4</v>
      </c>
      <c r="E116" s="145">
        <v>-1110.8848399999999</v>
      </c>
      <c r="F116" s="146">
        <f t="shared" ref="F116:F119" si="10">SUM(D116:E116)</f>
        <v>1556.5151600000002</v>
      </c>
      <c r="H116" s="79"/>
    </row>
    <row r="117" spans="1:8" ht="18.75" customHeight="1" x14ac:dyDescent="0.3">
      <c r="A117" s="283"/>
      <c r="B117" s="143" t="s">
        <v>344</v>
      </c>
      <c r="C117" s="169"/>
      <c r="D117" s="144">
        <v>1073.8</v>
      </c>
      <c r="E117" s="145">
        <v>609.79999999999995</v>
      </c>
      <c r="F117" s="146">
        <f t="shared" si="10"/>
        <v>1683.6</v>
      </c>
      <c r="H117" s="79"/>
    </row>
    <row r="118" spans="1:8" ht="18.75" customHeight="1" x14ac:dyDescent="0.3">
      <c r="A118" s="283"/>
      <c r="B118" s="143" t="s">
        <v>377</v>
      </c>
      <c r="C118" s="169"/>
      <c r="D118" s="144">
        <v>0</v>
      </c>
      <c r="E118" s="145">
        <v>237.8</v>
      </c>
      <c r="F118" s="146">
        <f t="shared" si="10"/>
        <v>237.8</v>
      </c>
      <c r="H118" s="79"/>
    </row>
    <row r="119" spans="1:8" ht="18.75" customHeight="1" x14ac:dyDescent="0.3">
      <c r="A119" s="283"/>
      <c r="B119" s="143" t="s">
        <v>318</v>
      </c>
      <c r="C119" s="169"/>
      <c r="D119" s="144">
        <v>194.5</v>
      </c>
      <c r="E119" s="145">
        <v>16081.6</v>
      </c>
      <c r="F119" s="146">
        <f t="shared" si="10"/>
        <v>16276.1</v>
      </c>
      <c r="H119" s="79"/>
    </row>
    <row r="120" spans="1:8" ht="18.75" customHeight="1" x14ac:dyDescent="0.3">
      <c r="A120" s="283"/>
      <c r="B120" s="143" t="s">
        <v>310</v>
      </c>
      <c r="C120" s="169"/>
      <c r="D120" s="144">
        <v>1966.3</v>
      </c>
      <c r="E120" s="145">
        <v>-990.67304999999999</v>
      </c>
      <c r="F120" s="146">
        <f t="shared" ref="F120:F175" si="11">SUM(D120:E120)</f>
        <v>975.62694999999997</v>
      </c>
      <c r="H120" s="79"/>
    </row>
    <row r="121" spans="1:8" ht="18.75" customHeight="1" x14ac:dyDescent="0.3">
      <c r="A121" s="283"/>
      <c r="B121" s="252" t="s">
        <v>409</v>
      </c>
      <c r="C121" s="253"/>
      <c r="D121" s="144">
        <v>0</v>
      </c>
      <c r="E121" s="145">
        <v>66.599999999999994</v>
      </c>
      <c r="F121" s="146">
        <f t="shared" si="11"/>
        <v>66.599999999999994</v>
      </c>
      <c r="H121" s="79"/>
    </row>
    <row r="122" spans="1:8" ht="18.75" customHeight="1" x14ac:dyDescent="0.3">
      <c r="A122" s="320"/>
      <c r="B122" s="324" t="s">
        <v>410</v>
      </c>
      <c r="C122" s="253"/>
      <c r="D122" s="144">
        <v>0</v>
      </c>
      <c r="E122" s="145">
        <v>90</v>
      </c>
      <c r="F122" s="146">
        <f t="shared" si="11"/>
        <v>90</v>
      </c>
      <c r="H122" s="79"/>
    </row>
    <row r="123" spans="1:8" ht="18.75" customHeight="1" x14ac:dyDescent="0.3">
      <c r="A123" s="282" t="s">
        <v>339</v>
      </c>
      <c r="B123" s="147" t="s">
        <v>340</v>
      </c>
      <c r="C123" s="169"/>
      <c r="D123" s="144">
        <v>1880</v>
      </c>
      <c r="E123" s="145">
        <v>10</v>
      </c>
      <c r="F123" s="146">
        <f t="shared" si="11"/>
        <v>1890</v>
      </c>
      <c r="H123" s="79"/>
    </row>
    <row r="124" spans="1:8" ht="18.75" customHeight="1" x14ac:dyDescent="0.3">
      <c r="A124" s="283"/>
      <c r="B124" s="147" t="s">
        <v>341</v>
      </c>
      <c r="C124" s="169"/>
      <c r="D124" s="144">
        <v>3116.7</v>
      </c>
      <c r="E124" s="145">
        <v>77.2</v>
      </c>
      <c r="F124" s="146">
        <f t="shared" si="11"/>
        <v>3193.8999999999996</v>
      </c>
      <c r="H124" s="79"/>
    </row>
    <row r="125" spans="1:8" ht="18.75" customHeight="1" x14ac:dyDescent="0.3">
      <c r="A125" s="320"/>
      <c r="B125" s="147" t="s">
        <v>342</v>
      </c>
      <c r="C125" s="169"/>
      <c r="D125" s="144">
        <v>3115.7</v>
      </c>
      <c r="E125" s="145">
        <v>-87.2</v>
      </c>
      <c r="F125" s="146">
        <f t="shared" si="11"/>
        <v>3028.5</v>
      </c>
      <c r="H125" s="79"/>
    </row>
    <row r="126" spans="1:8" ht="18.75" customHeight="1" x14ac:dyDescent="0.3">
      <c r="A126" s="322" t="s">
        <v>8</v>
      </c>
      <c r="B126" s="148" t="s">
        <v>322</v>
      </c>
      <c r="C126" s="180"/>
      <c r="D126" s="149">
        <v>29924.9</v>
      </c>
      <c r="E126" s="149">
        <v>1</v>
      </c>
      <c r="F126" s="146">
        <f t="shared" ref="F126:F127" si="12">SUM(D126:E126)</f>
        <v>29925.9</v>
      </c>
      <c r="H126" s="79"/>
    </row>
    <row r="127" spans="1:8" ht="18.75" x14ac:dyDescent="0.3">
      <c r="A127" s="322"/>
      <c r="B127" s="148" t="s">
        <v>323</v>
      </c>
      <c r="C127" s="180"/>
      <c r="D127" s="149">
        <v>13808</v>
      </c>
      <c r="E127" s="149">
        <v>-1</v>
      </c>
      <c r="F127" s="146">
        <f t="shared" si="12"/>
        <v>13807</v>
      </c>
      <c r="H127" s="79"/>
    </row>
    <row r="128" spans="1:8" ht="18.75" x14ac:dyDescent="0.3">
      <c r="A128" s="322"/>
      <c r="B128" s="148" t="s">
        <v>253</v>
      </c>
      <c r="C128" s="180"/>
      <c r="D128" s="149">
        <v>158865.5</v>
      </c>
      <c r="E128" s="149">
        <v>-950</v>
      </c>
      <c r="F128" s="146">
        <f t="shared" si="11"/>
        <v>157915.5</v>
      </c>
      <c r="H128" s="79"/>
    </row>
    <row r="129" spans="1:8" ht="18.75" x14ac:dyDescent="0.3">
      <c r="A129" s="322"/>
      <c r="B129" s="148" t="s">
        <v>324</v>
      </c>
      <c r="C129" s="180"/>
      <c r="D129" s="149">
        <v>0</v>
      </c>
      <c r="E129" s="149">
        <v>2000</v>
      </c>
      <c r="F129" s="146">
        <f t="shared" si="11"/>
        <v>2000</v>
      </c>
      <c r="H129" s="79"/>
    </row>
    <row r="130" spans="1:8" ht="18.75" x14ac:dyDescent="0.3">
      <c r="A130" s="322"/>
      <c r="B130" s="148" t="s">
        <v>325</v>
      </c>
      <c r="C130" s="180"/>
      <c r="D130" s="149">
        <v>47990</v>
      </c>
      <c r="E130" s="149">
        <v>492</v>
      </c>
      <c r="F130" s="146">
        <f t="shared" si="11"/>
        <v>48482</v>
      </c>
      <c r="H130" s="79"/>
    </row>
    <row r="131" spans="1:8" ht="18.75" x14ac:dyDescent="0.3">
      <c r="A131" s="322"/>
      <c r="B131" s="148" t="s">
        <v>294</v>
      </c>
      <c r="C131" s="180"/>
      <c r="D131" s="149">
        <f>F52</f>
        <v>215957.09999999998</v>
      </c>
      <c r="E131" s="149">
        <v>-492</v>
      </c>
      <c r="F131" s="146">
        <f t="shared" si="11"/>
        <v>215465.09999999998</v>
      </c>
      <c r="H131" s="79"/>
    </row>
    <row r="132" spans="1:8" ht="18.75" x14ac:dyDescent="0.3">
      <c r="A132" s="322"/>
      <c r="B132" s="148" t="s">
        <v>333</v>
      </c>
      <c r="C132" s="180"/>
      <c r="D132" s="149">
        <v>1162.0999999999999</v>
      </c>
      <c r="E132" s="149">
        <v>400</v>
      </c>
      <c r="F132" s="146">
        <f t="shared" si="11"/>
        <v>1562.1</v>
      </c>
      <c r="H132" s="79"/>
    </row>
    <row r="133" spans="1:8" ht="18.75" x14ac:dyDescent="0.3">
      <c r="A133" s="322"/>
      <c r="B133" s="148" t="s">
        <v>334</v>
      </c>
      <c r="C133" s="180"/>
      <c r="D133" s="149">
        <v>7076.5</v>
      </c>
      <c r="E133" s="149">
        <v>-400</v>
      </c>
      <c r="F133" s="146">
        <f t="shared" si="11"/>
        <v>6676.5</v>
      </c>
      <c r="H133" s="79"/>
    </row>
    <row r="134" spans="1:8" ht="18.75" x14ac:dyDescent="0.3">
      <c r="A134" s="322"/>
      <c r="B134" s="148" t="s">
        <v>268</v>
      </c>
      <c r="C134" s="180"/>
      <c r="D134" s="149">
        <v>73655.8</v>
      </c>
      <c r="E134" s="149">
        <f>-1100+100</f>
        <v>-1000</v>
      </c>
      <c r="F134" s="146">
        <f t="shared" si="11"/>
        <v>72655.8</v>
      </c>
      <c r="H134" s="79"/>
    </row>
    <row r="135" spans="1:8" ht="18.75" x14ac:dyDescent="0.3">
      <c r="A135" s="322"/>
      <c r="B135" s="148" t="s">
        <v>272</v>
      </c>
      <c r="C135" s="180"/>
      <c r="D135" s="149">
        <v>444.8</v>
      </c>
      <c r="E135" s="149">
        <v>50</v>
      </c>
      <c r="F135" s="146">
        <f t="shared" ref="F135:F142" si="13">SUM(D135:E135)</f>
        <v>494.8</v>
      </c>
      <c r="H135" s="79"/>
    </row>
    <row r="136" spans="1:8" ht="18.75" x14ac:dyDescent="0.3">
      <c r="A136" s="322"/>
      <c r="B136" s="148" t="s">
        <v>299</v>
      </c>
      <c r="C136" s="180"/>
      <c r="D136" s="149">
        <f>F54</f>
        <v>4380.1000000000004</v>
      </c>
      <c r="E136" s="149">
        <v>-906.8</v>
      </c>
      <c r="F136" s="146">
        <f t="shared" si="13"/>
        <v>3473.3</v>
      </c>
      <c r="H136" s="79"/>
    </row>
    <row r="137" spans="1:8" ht="18.75" x14ac:dyDescent="0.3">
      <c r="A137" s="322"/>
      <c r="B137" s="148" t="s">
        <v>308</v>
      </c>
      <c r="C137" s="180"/>
      <c r="D137" s="149">
        <v>0</v>
      </c>
      <c r="E137" s="149">
        <v>906.8</v>
      </c>
      <c r="F137" s="146">
        <f t="shared" si="13"/>
        <v>906.8</v>
      </c>
      <c r="H137" s="79"/>
    </row>
    <row r="138" spans="1:8" ht="18.75" x14ac:dyDescent="0.3">
      <c r="A138" s="322"/>
      <c r="B138" s="148" t="s">
        <v>313</v>
      </c>
      <c r="C138" s="180"/>
      <c r="D138" s="149">
        <v>125</v>
      </c>
      <c r="E138" s="149">
        <v>1143.1300000000001</v>
      </c>
      <c r="F138" s="146">
        <f t="shared" si="13"/>
        <v>1268.1300000000001</v>
      </c>
      <c r="H138" s="79"/>
    </row>
    <row r="139" spans="1:8" ht="18.75" x14ac:dyDescent="0.3">
      <c r="A139" s="322"/>
      <c r="B139" s="148" t="s">
        <v>69</v>
      </c>
      <c r="C139" s="180"/>
      <c r="D139" s="149">
        <v>57.7</v>
      </c>
      <c r="E139" s="149">
        <v>-19.3</v>
      </c>
      <c r="F139" s="146">
        <f t="shared" si="13"/>
        <v>38.400000000000006</v>
      </c>
      <c r="H139" s="79"/>
    </row>
    <row r="140" spans="1:8" ht="18.75" x14ac:dyDescent="0.3">
      <c r="A140" s="322"/>
      <c r="B140" s="148" t="s">
        <v>326</v>
      </c>
      <c r="C140" s="180"/>
      <c r="D140" s="149">
        <v>192</v>
      </c>
      <c r="E140" s="149">
        <v>19.3</v>
      </c>
      <c r="F140" s="146">
        <f t="shared" si="13"/>
        <v>211.3</v>
      </c>
      <c r="H140" s="79"/>
    </row>
    <row r="141" spans="1:8" ht="18.75" x14ac:dyDescent="0.3">
      <c r="A141" s="322"/>
      <c r="B141" s="148" t="s">
        <v>329</v>
      </c>
      <c r="C141" s="180"/>
      <c r="D141" s="149">
        <v>0</v>
      </c>
      <c r="E141" s="149">
        <v>49.3</v>
      </c>
      <c r="F141" s="146">
        <f t="shared" si="13"/>
        <v>49.3</v>
      </c>
      <c r="H141" s="79"/>
    </row>
    <row r="142" spans="1:8" ht="18.75" x14ac:dyDescent="0.3">
      <c r="A142" s="322"/>
      <c r="B142" s="148" t="s">
        <v>330</v>
      </c>
      <c r="C142" s="180"/>
      <c r="D142" s="149">
        <v>0</v>
      </c>
      <c r="E142" s="149">
        <f>734+53.8+16.2</f>
        <v>804</v>
      </c>
      <c r="F142" s="146">
        <f t="shared" si="13"/>
        <v>804</v>
      </c>
      <c r="H142" s="79"/>
    </row>
    <row r="143" spans="1:8" ht="18.75" x14ac:dyDescent="0.3">
      <c r="A143" s="322"/>
      <c r="B143" s="148" t="s">
        <v>331</v>
      </c>
      <c r="C143" s="180"/>
      <c r="D143" s="149">
        <v>43.1</v>
      </c>
      <c r="E143" s="149">
        <v>-43.1</v>
      </c>
      <c r="F143" s="146">
        <f t="shared" si="11"/>
        <v>0</v>
      </c>
      <c r="H143" s="79"/>
    </row>
    <row r="144" spans="1:8" ht="18.75" x14ac:dyDescent="0.3">
      <c r="A144" s="322"/>
      <c r="B144" s="148" t="s">
        <v>332</v>
      </c>
      <c r="C144" s="180"/>
      <c r="D144" s="149">
        <v>740.2</v>
      </c>
      <c r="E144" s="149">
        <v>-740.2</v>
      </c>
      <c r="F144" s="146">
        <f t="shared" si="11"/>
        <v>0</v>
      </c>
      <c r="H144" s="79"/>
    </row>
    <row r="145" spans="1:8" ht="18.75" x14ac:dyDescent="0.3">
      <c r="A145" s="322"/>
      <c r="B145" s="148" t="s">
        <v>327</v>
      </c>
      <c r="C145" s="180"/>
      <c r="D145" s="149">
        <v>101.3</v>
      </c>
      <c r="E145" s="149">
        <v>12.15</v>
      </c>
      <c r="F145" s="146">
        <f t="shared" ref="F145:F146" si="14">SUM(D145:E145)</f>
        <v>113.45</v>
      </c>
      <c r="H145" s="79"/>
    </row>
    <row r="146" spans="1:8" ht="18.75" x14ac:dyDescent="0.3">
      <c r="A146" s="322"/>
      <c r="B146" s="148" t="s">
        <v>328</v>
      </c>
      <c r="C146" s="180"/>
      <c r="D146" s="149">
        <v>4289.8</v>
      </c>
      <c r="E146" s="149">
        <v>-12.15</v>
      </c>
      <c r="F146" s="146">
        <f t="shared" si="14"/>
        <v>4277.6500000000005</v>
      </c>
      <c r="H146" s="79"/>
    </row>
    <row r="147" spans="1:8" ht="18.75" x14ac:dyDescent="0.3">
      <c r="A147" s="322"/>
      <c r="B147" s="148" t="s">
        <v>321</v>
      </c>
      <c r="C147" s="180"/>
      <c r="D147" s="149">
        <v>19500.5</v>
      </c>
      <c r="E147" s="149">
        <v>-184.8</v>
      </c>
      <c r="F147" s="146">
        <f t="shared" ref="F147" si="15">SUM(D147:E147)</f>
        <v>19315.7</v>
      </c>
      <c r="H147" s="79"/>
    </row>
    <row r="148" spans="1:8" ht="18.75" x14ac:dyDescent="0.3">
      <c r="A148" s="282" t="s">
        <v>14</v>
      </c>
      <c r="B148" s="189" t="s">
        <v>249</v>
      </c>
      <c r="C148" s="189"/>
      <c r="D148" s="149">
        <v>30931.8</v>
      </c>
      <c r="E148" s="149">
        <f>-33.6+1184.3</f>
        <v>1150.7</v>
      </c>
      <c r="F148" s="146">
        <f t="shared" si="11"/>
        <v>32082.5</v>
      </c>
      <c r="H148" s="79"/>
    </row>
    <row r="149" spans="1:8" ht="18.75" x14ac:dyDescent="0.3">
      <c r="A149" s="283"/>
      <c r="B149" s="189" t="s">
        <v>269</v>
      </c>
      <c r="C149" s="189"/>
      <c r="D149" s="149">
        <v>56791.5</v>
      </c>
      <c r="E149" s="149">
        <f>-1184.3+9.3+80</f>
        <v>-1095</v>
      </c>
      <c r="F149" s="146">
        <f t="shared" si="11"/>
        <v>55696.5</v>
      </c>
    </row>
    <row r="150" spans="1:8" ht="18.75" x14ac:dyDescent="0.3">
      <c r="A150" s="283"/>
      <c r="B150" s="189" t="s">
        <v>290</v>
      </c>
      <c r="C150" s="189"/>
      <c r="D150" s="149">
        <v>4159</v>
      </c>
      <c r="E150" s="149">
        <v>52.3</v>
      </c>
      <c r="F150" s="146">
        <f t="shared" si="11"/>
        <v>4211.3</v>
      </c>
    </row>
    <row r="151" spans="1:8" ht="18.75" x14ac:dyDescent="0.3">
      <c r="A151" s="283"/>
      <c r="B151" s="189" t="s">
        <v>291</v>
      </c>
      <c r="C151" s="189"/>
      <c r="D151" s="149">
        <v>19185.2</v>
      </c>
      <c r="E151" s="149">
        <f>-18.7-9.3</f>
        <v>-28</v>
      </c>
      <c r="F151" s="146">
        <f t="shared" si="11"/>
        <v>19157.2</v>
      </c>
    </row>
    <row r="152" spans="1:8" ht="18.75" customHeight="1" x14ac:dyDescent="0.25">
      <c r="A152" s="283"/>
      <c r="B152" s="291" t="s">
        <v>382</v>
      </c>
      <c r="C152" s="292"/>
      <c r="D152" s="292"/>
      <c r="E152" s="292"/>
      <c r="F152" s="293"/>
    </row>
    <row r="153" spans="1:8" ht="18.75" x14ac:dyDescent="0.3">
      <c r="A153" s="283"/>
      <c r="B153" s="289" t="s">
        <v>383</v>
      </c>
      <c r="C153" s="290"/>
      <c r="D153" s="149">
        <v>4500</v>
      </c>
      <c r="E153" s="149">
        <v>50</v>
      </c>
      <c r="F153" s="146">
        <f>D153+E153</f>
        <v>4550</v>
      </c>
    </row>
    <row r="154" spans="1:8" ht="18.75" x14ac:dyDescent="0.3">
      <c r="A154" s="283"/>
      <c r="B154" s="289" t="s">
        <v>249</v>
      </c>
      <c r="C154" s="290"/>
      <c r="D154" s="149">
        <v>29445.200000000001</v>
      </c>
      <c r="E154" s="149">
        <v>-50</v>
      </c>
      <c r="F154" s="146">
        <f>D154+E154</f>
        <v>29395.200000000001</v>
      </c>
    </row>
    <row r="155" spans="1:8" ht="18.75" x14ac:dyDescent="0.3">
      <c r="A155" s="282" t="s">
        <v>273</v>
      </c>
      <c r="B155" s="189" t="s">
        <v>271</v>
      </c>
      <c r="C155" s="189"/>
      <c r="D155" s="149">
        <f>3931.9</f>
        <v>3931.9</v>
      </c>
      <c r="E155" s="149">
        <f>-913.69+442.882</f>
        <v>-470.80800000000005</v>
      </c>
      <c r="F155" s="146">
        <f t="shared" si="11"/>
        <v>3461.0920000000001</v>
      </c>
    </row>
    <row r="156" spans="1:8" ht="18.75" x14ac:dyDescent="0.3">
      <c r="A156" s="283"/>
      <c r="B156" s="289" t="s">
        <v>394</v>
      </c>
      <c r="C156" s="290"/>
      <c r="D156" s="149">
        <v>1191.8</v>
      </c>
      <c r="E156" s="149">
        <v>498.1</v>
      </c>
      <c r="F156" s="146">
        <f t="shared" si="11"/>
        <v>1689.9</v>
      </c>
    </row>
    <row r="157" spans="1:8" ht="18.75" x14ac:dyDescent="0.3">
      <c r="A157" s="283"/>
      <c r="B157" s="323" t="s">
        <v>397</v>
      </c>
      <c r="C157" s="323"/>
      <c r="D157" s="149">
        <v>0</v>
      </c>
      <c r="E157" s="149">
        <v>108.5</v>
      </c>
      <c r="F157" s="146">
        <f>D157+E157</f>
        <v>108.5</v>
      </c>
    </row>
    <row r="158" spans="1:8" ht="18.75" x14ac:dyDescent="0.3">
      <c r="A158" s="283"/>
      <c r="B158" s="323" t="s">
        <v>412</v>
      </c>
      <c r="C158" s="323"/>
      <c r="D158" s="149">
        <v>0</v>
      </c>
      <c r="E158" s="149">
        <v>22.7</v>
      </c>
      <c r="F158" s="146">
        <f>D158+E158</f>
        <v>22.7</v>
      </c>
    </row>
    <row r="159" spans="1:8" ht="18.75" x14ac:dyDescent="0.3">
      <c r="A159" s="283"/>
      <c r="B159" s="289" t="s">
        <v>385</v>
      </c>
      <c r="C159" s="290"/>
      <c r="D159" s="149">
        <v>47475.4</v>
      </c>
      <c r="E159" s="149">
        <v>80</v>
      </c>
      <c r="F159" s="146">
        <f t="shared" ref="F159:F160" si="16">SUM(D159:E159)</f>
        <v>47555.4</v>
      </c>
    </row>
    <row r="160" spans="1:8" ht="18.75" x14ac:dyDescent="0.3">
      <c r="A160" s="283"/>
      <c r="B160" s="189" t="s">
        <v>335</v>
      </c>
      <c r="C160" s="189"/>
      <c r="D160" s="149">
        <v>0</v>
      </c>
      <c r="E160" s="149">
        <f>913.69-442.882</f>
        <v>470.80800000000005</v>
      </c>
      <c r="F160" s="146">
        <f t="shared" si="16"/>
        <v>470.80800000000005</v>
      </c>
    </row>
    <row r="161" spans="1:8" ht="18.75" customHeight="1" x14ac:dyDescent="0.25">
      <c r="A161" s="283"/>
      <c r="B161" s="291" t="s">
        <v>395</v>
      </c>
      <c r="C161" s="292"/>
      <c r="D161" s="292"/>
      <c r="E161" s="292"/>
      <c r="F161" s="293"/>
    </row>
    <row r="162" spans="1:8" ht="18.75" x14ac:dyDescent="0.3">
      <c r="A162" s="283"/>
      <c r="B162" s="289" t="s">
        <v>394</v>
      </c>
      <c r="C162" s="294"/>
      <c r="D162" s="154">
        <v>1186.8</v>
      </c>
      <c r="E162" s="154">
        <v>1070.2</v>
      </c>
      <c r="F162" s="155">
        <f>D162+E162</f>
        <v>2257</v>
      </c>
    </row>
    <row r="163" spans="1:8" ht="18.75" x14ac:dyDescent="0.3">
      <c r="A163" s="283"/>
      <c r="B163" s="179" t="s">
        <v>397</v>
      </c>
      <c r="C163" s="181"/>
      <c r="D163" s="154">
        <v>0</v>
      </c>
      <c r="E163" s="154">
        <v>121.1</v>
      </c>
      <c r="F163" s="155">
        <f>D163+E163</f>
        <v>121.1</v>
      </c>
    </row>
    <row r="164" spans="1:8" ht="18.75" customHeight="1" x14ac:dyDescent="0.25">
      <c r="A164" s="283"/>
      <c r="B164" s="291" t="s">
        <v>393</v>
      </c>
      <c r="C164" s="292"/>
      <c r="D164" s="292"/>
      <c r="E164" s="292"/>
      <c r="F164" s="293"/>
    </row>
    <row r="165" spans="1:8" ht="18.75" x14ac:dyDescent="0.3">
      <c r="A165" s="283"/>
      <c r="B165" s="289" t="s">
        <v>394</v>
      </c>
      <c r="C165" s="290"/>
      <c r="D165" s="149">
        <v>1186.8</v>
      </c>
      <c r="E165" s="149">
        <v>1070.2</v>
      </c>
      <c r="F165" s="146">
        <f>D165+E165</f>
        <v>2257</v>
      </c>
    </row>
    <row r="166" spans="1:8" ht="18.75" x14ac:dyDescent="0.3">
      <c r="A166" s="283"/>
      <c r="B166" s="179" t="s">
        <v>397</v>
      </c>
      <c r="C166" s="180"/>
      <c r="D166" s="149">
        <v>0</v>
      </c>
      <c r="E166" s="149">
        <v>121.1</v>
      </c>
      <c r="F166" s="146">
        <f>D166+E166</f>
        <v>121.1</v>
      </c>
    </row>
    <row r="167" spans="1:8" ht="18.75" x14ac:dyDescent="0.3">
      <c r="A167" s="188" t="s">
        <v>34</v>
      </c>
      <c r="B167" s="189" t="s">
        <v>336</v>
      </c>
      <c r="C167" s="189"/>
      <c r="D167" s="149">
        <v>3202.4</v>
      </c>
      <c r="E167" s="149">
        <v>1494.7</v>
      </c>
      <c r="F167" s="146">
        <f t="shared" si="11"/>
        <v>4697.1000000000004</v>
      </c>
      <c r="H167" s="79"/>
    </row>
    <row r="168" spans="1:8" ht="18.75" x14ac:dyDescent="0.3">
      <c r="A168" s="282" t="s">
        <v>25</v>
      </c>
      <c r="B168" s="189" t="s">
        <v>316</v>
      </c>
      <c r="C168" s="189"/>
      <c r="D168" s="149">
        <v>9434.7999999999993</v>
      </c>
      <c r="E168" s="149">
        <v>748</v>
      </c>
      <c r="F168" s="146">
        <f t="shared" ref="F168:F169" si="17">SUM(D168:E168)</f>
        <v>10182.799999999999</v>
      </c>
      <c r="H168" s="79"/>
    </row>
    <row r="169" spans="1:8" ht="18.75" x14ac:dyDescent="0.3">
      <c r="A169" s="283"/>
      <c r="B169" s="189" t="s">
        <v>346</v>
      </c>
      <c r="C169" s="189"/>
      <c r="D169" s="149">
        <v>1050.2</v>
      </c>
      <c r="E169" s="149">
        <v>585.4</v>
      </c>
      <c r="F169" s="146">
        <f t="shared" si="17"/>
        <v>1635.6</v>
      </c>
      <c r="H169" s="79"/>
    </row>
    <row r="170" spans="1:8" ht="18.75" x14ac:dyDescent="0.3">
      <c r="A170" s="283"/>
      <c r="B170" s="189" t="s">
        <v>311</v>
      </c>
      <c r="C170" s="189"/>
      <c r="D170" s="149">
        <v>785</v>
      </c>
      <c r="E170" s="149">
        <v>30</v>
      </c>
      <c r="F170" s="146">
        <f t="shared" si="11"/>
        <v>815</v>
      </c>
      <c r="H170" s="79"/>
    </row>
    <row r="171" spans="1:8" ht="18.75" x14ac:dyDescent="0.3">
      <c r="A171" s="283"/>
      <c r="B171" s="289" t="s">
        <v>411</v>
      </c>
      <c r="C171" s="290"/>
      <c r="D171" s="149">
        <v>300</v>
      </c>
      <c r="E171" s="149">
        <f>-156.6-22.7</f>
        <v>-179.29999999999998</v>
      </c>
      <c r="F171" s="146">
        <f t="shared" si="11"/>
        <v>120.70000000000002</v>
      </c>
      <c r="H171" s="79"/>
    </row>
    <row r="172" spans="1:8" ht="18.75" x14ac:dyDescent="0.3">
      <c r="A172" s="320"/>
      <c r="B172" s="189" t="s">
        <v>312</v>
      </c>
      <c r="C172" s="189"/>
      <c r="D172" s="149">
        <v>30</v>
      </c>
      <c r="E172" s="149">
        <v>-30</v>
      </c>
      <c r="F172" s="146">
        <f t="shared" si="11"/>
        <v>0</v>
      </c>
      <c r="H172" s="79"/>
    </row>
    <row r="173" spans="1:8" ht="18.75" x14ac:dyDescent="0.3">
      <c r="A173" s="282" t="s">
        <v>26</v>
      </c>
      <c r="B173" s="136" t="s">
        <v>307</v>
      </c>
      <c r="C173" s="189"/>
      <c r="D173" s="149">
        <f>F60</f>
        <v>217691.8</v>
      </c>
      <c r="E173" s="149">
        <v>-1600</v>
      </c>
      <c r="F173" s="146">
        <f t="shared" si="11"/>
        <v>216091.8</v>
      </c>
      <c r="H173" s="79"/>
    </row>
    <row r="174" spans="1:8" ht="18.75" x14ac:dyDescent="0.3">
      <c r="A174" s="283"/>
      <c r="B174" s="150" t="s">
        <v>309</v>
      </c>
      <c r="C174" s="189"/>
      <c r="D174" s="149">
        <v>4302</v>
      </c>
      <c r="E174" s="149">
        <v>1600</v>
      </c>
      <c r="F174" s="146">
        <f t="shared" si="11"/>
        <v>5902</v>
      </c>
      <c r="H174" s="79"/>
    </row>
    <row r="175" spans="1:8" ht="18.75" x14ac:dyDescent="0.3">
      <c r="A175" s="283"/>
      <c r="B175" s="150" t="s">
        <v>378</v>
      </c>
      <c r="C175" s="189"/>
      <c r="D175" s="149">
        <v>84184</v>
      </c>
      <c r="E175" s="149">
        <f>-2000+660</f>
        <v>-1340</v>
      </c>
      <c r="F175" s="146">
        <f t="shared" si="11"/>
        <v>82844</v>
      </c>
      <c r="H175" s="79"/>
    </row>
    <row r="176" spans="1:8" ht="18.75" x14ac:dyDescent="0.3">
      <c r="A176" s="283"/>
      <c r="B176" s="189" t="s">
        <v>274</v>
      </c>
      <c r="C176" s="189"/>
      <c r="D176" s="149">
        <v>580.57575999999995</v>
      </c>
      <c r="E176" s="149">
        <v>20.604099999999999</v>
      </c>
      <c r="F176" s="146">
        <f t="shared" ref="F176" si="18">SUM(D176:E176)</f>
        <v>601.17985999999996</v>
      </c>
      <c r="H176" s="79"/>
    </row>
    <row r="177" spans="1:8" ht="18.75" x14ac:dyDescent="0.3">
      <c r="A177" s="283"/>
      <c r="B177" s="189" t="s">
        <v>275</v>
      </c>
      <c r="C177" s="189"/>
      <c r="D177" s="149">
        <v>11030.9</v>
      </c>
      <c r="E177" s="149">
        <f>391.4779-749.81388</f>
        <v>-358.33598000000006</v>
      </c>
      <c r="F177" s="146">
        <f t="shared" ref="F177:F183" si="19">SUM(D177:E177)</f>
        <v>10672.56402</v>
      </c>
      <c r="H177" s="79"/>
    </row>
    <row r="178" spans="1:8" ht="18.75" x14ac:dyDescent="0.3">
      <c r="A178" s="283"/>
      <c r="B178" s="189" t="s">
        <v>379</v>
      </c>
      <c r="C178" s="189"/>
      <c r="D178" s="149">
        <v>0</v>
      </c>
      <c r="E178" s="149">
        <v>2000</v>
      </c>
      <c r="F178" s="146">
        <f t="shared" si="19"/>
        <v>2000</v>
      </c>
      <c r="H178" s="79"/>
    </row>
    <row r="179" spans="1:8" ht="18.75" x14ac:dyDescent="0.3">
      <c r="A179" s="283"/>
      <c r="B179" s="189" t="s">
        <v>276</v>
      </c>
      <c r="C179" s="189"/>
      <c r="D179" s="149">
        <v>3772</v>
      </c>
      <c r="E179" s="149">
        <f>-390.51327</f>
        <v>-390.51326999999998</v>
      </c>
      <c r="F179" s="146">
        <f t="shared" si="19"/>
        <v>3381.4867300000001</v>
      </c>
    </row>
    <row r="180" spans="1:8" ht="18.75" x14ac:dyDescent="0.3">
      <c r="A180" s="283"/>
      <c r="B180" s="189" t="s">
        <v>277</v>
      </c>
      <c r="C180" s="189"/>
      <c r="D180" s="149">
        <v>13082.5</v>
      </c>
      <c r="E180" s="149">
        <f>1140.32715-391.4779</f>
        <v>748.8492500000001</v>
      </c>
      <c r="F180" s="146">
        <f t="shared" si="19"/>
        <v>13831.349249999999</v>
      </c>
    </row>
    <row r="181" spans="1:8" ht="18.75" x14ac:dyDescent="0.3">
      <c r="A181" s="283"/>
      <c r="B181" s="179" t="s">
        <v>384</v>
      </c>
      <c r="C181" s="180"/>
      <c r="D181" s="149">
        <v>9050</v>
      </c>
      <c r="E181" s="149">
        <v>156.1</v>
      </c>
      <c r="F181" s="146">
        <f t="shared" si="19"/>
        <v>9206.1</v>
      </c>
    </row>
    <row r="182" spans="1:8" ht="18.75" x14ac:dyDescent="0.3">
      <c r="A182" s="283"/>
      <c r="B182" s="289" t="s">
        <v>380</v>
      </c>
      <c r="C182" s="290"/>
      <c r="D182" s="149">
        <v>1573.8</v>
      </c>
      <c r="E182" s="149">
        <v>-283.7</v>
      </c>
      <c r="F182" s="146">
        <f t="shared" si="19"/>
        <v>1290.0999999999999</v>
      </c>
    </row>
    <row r="183" spans="1:8" ht="18.75" x14ac:dyDescent="0.3">
      <c r="A183" s="283"/>
      <c r="B183" s="160" t="s">
        <v>381</v>
      </c>
      <c r="C183" s="161"/>
      <c r="D183" s="149">
        <v>0</v>
      </c>
      <c r="E183" s="149">
        <v>283.7</v>
      </c>
      <c r="F183" s="146">
        <f t="shared" si="19"/>
        <v>283.7</v>
      </c>
    </row>
    <row r="184" spans="1:8" ht="19.5" x14ac:dyDescent="0.35">
      <c r="A184" s="94" t="s">
        <v>6</v>
      </c>
      <c r="B184" s="266"/>
      <c r="C184" s="267"/>
      <c r="D184" s="95" t="s">
        <v>20</v>
      </c>
      <c r="E184" s="125">
        <f>SUM(E102:E183)</f>
        <v>19727.776210000007</v>
      </c>
      <c r="F184" s="95"/>
      <c r="G184" s="162">
        <f>E184-H100</f>
        <v>19727.776210000007</v>
      </c>
    </row>
    <row r="185" spans="1:8" ht="19.5" x14ac:dyDescent="0.35">
      <c r="A185" s="80"/>
      <c r="B185" s="81"/>
      <c r="C185" s="81"/>
      <c r="D185" s="82"/>
      <c r="E185" s="83"/>
      <c r="F185" s="83"/>
    </row>
    <row r="186" spans="1:8" ht="56.25" customHeight="1" x14ac:dyDescent="0.3">
      <c r="A186" s="270" t="s">
        <v>359</v>
      </c>
      <c r="B186" s="270"/>
      <c r="C186" s="270"/>
      <c r="D186" s="270"/>
      <c r="E186" s="270"/>
      <c r="F186" s="270"/>
    </row>
    <row r="187" spans="1:8" ht="97.5" customHeight="1" x14ac:dyDescent="0.3">
      <c r="A187" s="270" t="s">
        <v>320</v>
      </c>
      <c r="B187" s="270"/>
      <c r="C187" s="270"/>
      <c r="D187" s="270"/>
      <c r="E187" s="270"/>
      <c r="F187" s="270"/>
    </row>
    <row r="188" spans="1:8" ht="36" customHeight="1" x14ac:dyDescent="0.3">
      <c r="A188" s="270" t="s">
        <v>288</v>
      </c>
      <c r="B188" s="270"/>
      <c r="C188" s="270"/>
      <c r="D188" s="270"/>
      <c r="E188" s="270"/>
      <c r="F188" s="270"/>
    </row>
    <row r="189" spans="1:8" ht="16.5" customHeight="1" x14ac:dyDescent="0.25">
      <c r="A189" s="56"/>
      <c r="B189" s="56"/>
      <c r="C189" s="91"/>
      <c r="D189" s="91"/>
      <c r="E189" s="91"/>
      <c r="F189" s="57" t="s">
        <v>248</v>
      </c>
      <c r="H189" s="88"/>
    </row>
    <row r="190" spans="1:8" s="58" customFormat="1" ht="21" customHeight="1" x14ac:dyDescent="0.3">
      <c r="A190" s="271" t="s">
        <v>10</v>
      </c>
      <c r="B190" s="272"/>
      <c r="C190" s="271" t="s">
        <v>11</v>
      </c>
      <c r="D190" s="321"/>
      <c r="E190" s="321"/>
      <c r="F190" s="272"/>
      <c r="G190" s="162"/>
      <c r="H190" s="87"/>
    </row>
    <row r="191" spans="1:8" ht="18" customHeight="1" x14ac:dyDescent="0.25">
      <c r="A191" s="92" t="s">
        <v>270</v>
      </c>
      <c r="B191" s="93">
        <f>H7</f>
        <v>50000</v>
      </c>
      <c r="C191" s="280" t="s">
        <v>255</v>
      </c>
      <c r="D191" s="280"/>
      <c r="E191" s="280"/>
      <c r="F191" s="277">
        <f>E74</f>
        <v>101120.505</v>
      </c>
    </row>
    <row r="192" spans="1:8" ht="18" customHeight="1" x14ac:dyDescent="0.25">
      <c r="A192" s="92" t="s">
        <v>12</v>
      </c>
      <c r="B192" s="93">
        <f>H8</f>
        <v>9772.1</v>
      </c>
      <c r="C192" s="274"/>
      <c r="D192" s="280"/>
      <c r="E192" s="280"/>
      <c r="F192" s="278"/>
    </row>
    <row r="193" spans="1:8" ht="22.5" customHeight="1" x14ac:dyDescent="0.3">
      <c r="A193" s="123" t="s">
        <v>13</v>
      </c>
      <c r="B193" s="93">
        <f>H9</f>
        <v>1792</v>
      </c>
      <c r="C193" s="274"/>
      <c r="D193" s="280"/>
      <c r="E193" s="280"/>
      <c r="F193" s="278"/>
      <c r="G193" s="162">
        <f>F191-B192</f>
        <v>91348.404999999999</v>
      </c>
      <c r="H193" s="79"/>
    </row>
    <row r="194" spans="1:8" ht="30" customHeight="1" x14ac:dyDescent="0.25">
      <c r="A194" s="107" t="s">
        <v>28</v>
      </c>
      <c r="B194" s="93">
        <f>H10</f>
        <v>39556.400000000001</v>
      </c>
      <c r="C194" s="274"/>
      <c r="D194" s="280"/>
      <c r="E194" s="280"/>
      <c r="F194" s="279"/>
      <c r="G194" s="162">
        <f>F191-B192-B193-B194-B191</f>
        <v>4.9999999973806553E-3</v>
      </c>
    </row>
    <row r="195" spans="1:8" ht="20.25" customHeight="1" x14ac:dyDescent="0.25">
      <c r="A195" s="107" t="s">
        <v>252</v>
      </c>
      <c r="B195" s="131">
        <f>H16</f>
        <v>0</v>
      </c>
      <c r="C195" s="273"/>
      <c r="D195" s="273"/>
      <c r="E195" s="274"/>
      <c r="F195" s="93"/>
    </row>
    <row r="196" spans="1:8" ht="27.75" customHeight="1" x14ac:dyDescent="0.25">
      <c r="A196" s="295" t="s">
        <v>84</v>
      </c>
      <c r="B196" s="298">
        <f>H18</f>
        <v>2895.2</v>
      </c>
      <c r="C196" s="273" t="s">
        <v>279</v>
      </c>
      <c r="D196" s="273"/>
      <c r="E196" s="274"/>
      <c r="F196" s="93">
        <v>20.6</v>
      </c>
    </row>
    <row r="197" spans="1:8" ht="22.5" customHeight="1" x14ac:dyDescent="0.25">
      <c r="A197" s="296"/>
      <c r="B197" s="299"/>
      <c r="C197" s="273" t="s">
        <v>399</v>
      </c>
      <c r="D197" s="273"/>
      <c r="E197" s="274"/>
      <c r="F197" s="93">
        <v>-990.67304999999999</v>
      </c>
    </row>
    <row r="198" spans="1:8" ht="22.5" customHeight="1" x14ac:dyDescent="0.25">
      <c r="A198" s="296"/>
      <c r="B198" s="299"/>
      <c r="C198" s="287" t="s">
        <v>398</v>
      </c>
      <c r="D198" s="273"/>
      <c r="E198" s="274"/>
      <c r="F198" s="93">
        <v>189.2</v>
      </c>
      <c r="H198" s="134"/>
    </row>
    <row r="199" spans="1:8" ht="22.5" customHeight="1" x14ac:dyDescent="0.25">
      <c r="A199" s="296"/>
      <c r="B199" s="299"/>
      <c r="C199" s="287" t="s">
        <v>400</v>
      </c>
      <c r="D199" s="273"/>
      <c r="E199" s="274"/>
      <c r="F199" s="93">
        <v>953.9</v>
      </c>
      <c r="H199" s="134"/>
    </row>
    <row r="200" spans="1:8" ht="22.5" customHeight="1" x14ac:dyDescent="0.25">
      <c r="A200" s="296"/>
      <c r="B200" s="299"/>
      <c r="C200" s="287" t="s">
        <v>401</v>
      </c>
      <c r="D200" s="273"/>
      <c r="E200" s="274"/>
      <c r="F200" s="93">
        <v>70</v>
      </c>
      <c r="H200" s="134"/>
    </row>
    <row r="201" spans="1:8" ht="22.5" customHeight="1" x14ac:dyDescent="0.25">
      <c r="A201" s="296"/>
      <c r="B201" s="299"/>
      <c r="C201" s="287" t="s">
        <v>402</v>
      </c>
      <c r="D201" s="273"/>
      <c r="E201" s="274"/>
      <c r="F201" s="93">
        <v>100</v>
      </c>
      <c r="H201" s="134"/>
    </row>
    <row r="202" spans="1:8" ht="22.5" customHeight="1" x14ac:dyDescent="0.25">
      <c r="A202" s="296"/>
      <c r="B202" s="299"/>
      <c r="C202" s="287" t="s">
        <v>403</v>
      </c>
      <c r="D202" s="273"/>
      <c r="E202" s="274"/>
      <c r="F202" s="93">
        <v>80</v>
      </c>
      <c r="H202" s="134"/>
    </row>
    <row r="203" spans="1:8" ht="22.5" customHeight="1" x14ac:dyDescent="0.25">
      <c r="A203" s="296"/>
      <c r="B203" s="299"/>
      <c r="C203" s="287" t="s">
        <v>404</v>
      </c>
      <c r="D203" s="273"/>
      <c r="E203" s="274"/>
      <c r="F203" s="93">
        <v>80</v>
      </c>
      <c r="H203" s="134"/>
    </row>
    <row r="204" spans="1:8" ht="40.5" customHeight="1" x14ac:dyDescent="0.25">
      <c r="A204" s="296"/>
      <c r="B204" s="299"/>
      <c r="C204" s="287" t="s">
        <v>405</v>
      </c>
      <c r="D204" s="273"/>
      <c r="E204" s="274"/>
      <c r="F204" s="93">
        <v>816.1</v>
      </c>
      <c r="H204" s="134"/>
    </row>
    <row r="205" spans="1:8" ht="22.5" customHeight="1" x14ac:dyDescent="0.25">
      <c r="A205" s="296"/>
      <c r="B205" s="299"/>
      <c r="C205" s="175" t="s">
        <v>314</v>
      </c>
      <c r="D205" s="175"/>
      <c r="E205" s="176"/>
      <c r="F205" s="93">
        <v>-1110.8848399999999</v>
      </c>
    </row>
    <row r="206" spans="1:8" ht="22.5" customHeight="1" x14ac:dyDescent="0.3">
      <c r="A206" s="296"/>
      <c r="B206" s="299"/>
      <c r="C206" s="286" t="s">
        <v>317</v>
      </c>
      <c r="D206" s="288"/>
      <c r="E206" s="288"/>
      <c r="F206" s="146">
        <v>748</v>
      </c>
    </row>
    <row r="207" spans="1:8" ht="22.5" customHeight="1" x14ac:dyDescent="0.3">
      <c r="A207" s="296"/>
      <c r="B207" s="299"/>
      <c r="C207" s="286" t="s">
        <v>338</v>
      </c>
      <c r="D207" s="288"/>
      <c r="E207" s="288"/>
      <c r="F207" s="146">
        <v>609.79999999999995</v>
      </c>
      <c r="H207" s="126"/>
    </row>
    <row r="208" spans="1:8" ht="22.5" customHeight="1" x14ac:dyDescent="0.25">
      <c r="A208" s="296"/>
      <c r="B208" s="299"/>
      <c r="C208" s="287" t="s">
        <v>345</v>
      </c>
      <c r="D208" s="273"/>
      <c r="E208" s="274"/>
      <c r="F208" s="93">
        <v>585.4</v>
      </c>
      <c r="H208" s="126"/>
    </row>
    <row r="209" spans="1:9" ht="22.5" customHeight="1" x14ac:dyDescent="0.25">
      <c r="A209" s="297"/>
      <c r="B209" s="300"/>
      <c r="C209" s="287" t="s">
        <v>337</v>
      </c>
      <c r="D209" s="273"/>
      <c r="E209" s="274"/>
      <c r="F209" s="93">
        <v>1494.7</v>
      </c>
      <c r="H209" s="126"/>
    </row>
    <row r="210" spans="1:9" ht="22.5" hidden="1" customHeight="1" x14ac:dyDescent="0.25">
      <c r="A210" s="182"/>
      <c r="B210" s="190"/>
      <c r="C210" s="178"/>
      <c r="D210" s="175"/>
      <c r="E210" s="176"/>
      <c r="F210" s="93"/>
      <c r="H210" s="126"/>
    </row>
    <row r="211" spans="1:9" ht="22.5" hidden="1" customHeight="1" x14ac:dyDescent="0.25">
      <c r="A211" s="182"/>
      <c r="B211" s="190"/>
      <c r="C211" s="178"/>
      <c r="D211" s="175"/>
      <c r="E211" s="176"/>
      <c r="F211" s="93"/>
      <c r="H211" s="126"/>
    </row>
    <row r="212" spans="1:9" ht="22.5" customHeight="1" x14ac:dyDescent="0.3">
      <c r="A212" s="151" t="s">
        <v>267</v>
      </c>
      <c r="B212" s="152">
        <f>16081.6+750.94211</f>
        <v>16832.542110000002</v>
      </c>
      <c r="C212" s="284" t="s">
        <v>319</v>
      </c>
      <c r="D212" s="285"/>
      <c r="E212" s="286"/>
      <c r="F212" s="165">
        <v>16081.6</v>
      </c>
    </row>
    <row r="213" spans="1:9" ht="18.75" customHeight="1" x14ac:dyDescent="0.35">
      <c r="A213" s="132" t="s">
        <v>9</v>
      </c>
      <c r="B213" s="158">
        <f>SUM(B191:B212)</f>
        <v>120848.24210999999</v>
      </c>
      <c r="C213" s="275" t="s">
        <v>9</v>
      </c>
      <c r="D213" s="276"/>
      <c r="E213" s="276"/>
      <c r="F213" s="159">
        <f>SUM(F191:F212)</f>
        <v>120848.24711000001</v>
      </c>
    </row>
    <row r="214" spans="1:9" ht="24" customHeight="1" x14ac:dyDescent="0.3">
      <c r="A214" s="174"/>
      <c r="B214" s="174"/>
      <c r="C214" s="174"/>
      <c r="D214" s="174"/>
      <c r="E214" s="174"/>
      <c r="F214" s="174"/>
    </row>
    <row r="215" spans="1:9" ht="17.25" customHeight="1" x14ac:dyDescent="0.3">
      <c r="A215" s="174"/>
      <c r="B215" s="85"/>
      <c r="C215" s="174"/>
      <c r="D215" s="174"/>
      <c r="E215" s="174"/>
      <c r="F215" s="86"/>
      <c r="G215" s="162">
        <f>F213-B213</f>
        <v>5.0000000192085281E-3</v>
      </c>
      <c r="I215" s="89"/>
    </row>
    <row r="216" spans="1:9" ht="21" customHeight="1" x14ac:dyDescent="0.3">
      <c r="A216" s="281" t="s">
        <v>66</v>
      </c>
      <c r="B216" s="281"/>
      <c r="C216" s="281"/>
      <c r="D216" s="281"/>
      <c r="E216" s="265" t="s">
        <v>67</v>
      </c>
      <c r="F216" s="265"/>
    </row>
    <row r="217" spans="1:9" ht="19.5" customHeight="1" x14ac:dyDescent="0.35">
      <c r="A217" s="80"/>
      <c r="B217" s="81"/>
      <c r="C217" s="81"/>
      <c r="D217" s="82"/>
      <c r="E217" s="83"/>
      <c r="F217" s="82"/>
    </row>
    <row r="218" spans="1:9" ht="18.75" customHeight="1" x14ac:dyDescent="0.25">
      <c r="B218" s="84"/>
      <c r="E218" s="79" t="s">
        <v>245</v>
      </c>
    </row>
    <row r="219" spans="1:9" ht="20.25" customHeight="1" x14ac:dyDescent="0.25">
      <c r="F219" s="87"/>
    </row>
    <row r="220" spans="1:9" ht="16.5" customHeight="1" x14ac:dyDescent="0.25"/>
    <row r="221" spans="1:9" ht="19.5" customHeight="1" x14ac:dyDescent="0.25"/>
    <row r="222" spans="1:9" ht="24" customHeight="1" x14ac:dyDescent="0.25"/>
  </sheetData>
  <mergeCells count="129">
    <mergeCell ref="A76:F76"/>
    <mergeCell ref="C190:F190"/>
    <mergeCell ref="A126:A147"/>
    <mergeCell ref="A94:F94"/>
    <mergeCell ref="A187:F187"/>
    <mergeCell ref="A86:F86"/>
    <mergeCell ref="A97:F97"/>
    <mergeCell ref="A123:A125"/>
    <mergeCell ref="B157:C157"/>
    <mergeCell ref="B159:C159"/>
    <mergeCell ref="A173:A183"/>
    <mergeCell ref="A102:A122"/>
    <mergeCell ref="B121:C121"/>
    <mergeCell ref="B122:C122"/>
    <mergeCell ref="B171:C171"/>
    <mergeCell ref="B158:C158"/>
    <mergeCell ref="A98:F98"/>
    <mergeCell ref="A99:F99"/>
    <mergeCell ref="A148:A154"/>
    <mergeCell ref="C207:E207"/>
    <mergeCell ref="C198:E198"/>
    <mergeCell ref="A186:F186"/>
    <mergeCell ref="A168:A172"/>
    <mergeCell ref="A80:F80"/>
    <mergeCell ref="A81:F81"/>
    <mergeCell ref="A90:F90"/>
    <mergeCell ref="A89:F89"/>
    <mergeCell ref="A84:F84"/>
    <mergeCell ref="B182:C182"/>
    <mergeCell ref="C203:E203"/>
    <mergeCell ref="C204:E204"/>
    <mergeCell ref="C201:E201"/>
    <mergeCell ref="C199:E199"/>
    <mergeCell ref="C200:E200"/>
    <mergeCell ref="C202:E202"/>
    <mergeCell ref="B152:F152"/>
    <mergeCell ref="B153:C153"/>
    <mergeCell ref="B154:C154"/>
    <mergeCell ref="A92:F92"/>
    <mergeCell ref="B23:C23"/>
    <mergeCell ref="A78:F78"/>
    <mergeCell ref="B24:C24"/>
    <mergeCell ref="A39:F39"/>
    <mergeCell ref="A43:F43"/>
    <mergeCell ref="B69:F69"/>
    <mergeCell ref="B65:F65"/>
    <mergeCell ref="A44:F44"/>
    <mergeCell ref="A60:A61"/>
    <mergeCell ref="A41:F41"/>
    <mergeCell ref="A45:F45"/>
    <mergeCell ref="A63:A64"/>
    <mergeCell ref="A66:A68"/>
    <mergeCell ref="A42:F42"/>
    <mergeCell ref="A47:F47"/>
    <mergeCell ref="A46:F46"/>
    <mergeCell ref="A51:A59"/>
    <mergeCell ref="B49:C49"/>
    <mergeCell ref="A26:F26"/>
    <mergeCell ref="A27:D27"/>
    <mergeCell ref="A30:F30"/>
    <mergeCell ref="A34:D34"/>
    <mergeCell ref="A70:A72"/>
    <mergeCell ref="A32:D32"/>
    <mergeCell ref="A1:F1"/>
    <mergeCell ref="A2:F2"/>
    <mergeCell ref="A3:F3"/>
    <mergeCell ref="A5:F5"/>
    <mergeCell ref="A8:D8"/>
    <mergeCell ref="A7:D7"/>
    <mergeCell ref="A9:C9"/>
    <mergeCell ref="A10:E10"/>
    <mergeCell ref="A20:F20"/>
    <mergeCell ref="B22:C22"/>
    <mergeCell ref="A18:F18"/>
    <mergeCell ref="A19:F19"/>
    <mergeCell ref="A12:F12"/>
    <mergeCell ref="B13:C13"/>
    <mergeCell ref="B16:C16"/>
    <mergeCell ref="B14:C14"/>
    <mergeCell ref="B15:C15"/>
    <mergeCell ref="B21:C21"/>
    <mergeCell ref="E216:F216"/>
    <mergeCell ref="B184:C184"/>
    <mergeCell ref="B101:C101"/>
    <mergeCell ref="A188:F188"/>
    <mergeCell ref="A190:B190"/>
    <mergeCell ref="C197:E197"/>
    <mergeCell ref="C213:E213"/>
    <mergeCell ref="F191:F194"/>
    <mergeCell ref="C196:E196"/>
    <mergeCell ref="C191:E194"/>
    <mergeCell ref="A216:D216"/>
    <mergeCell ref="A155:A166"/>
    <mergeCell ref="C195:E195"/>
    <mergeCell ref="C212:E212"/>
    <mergeCell ref="C209:E209"/>
    <mergeCell ref="C206:E206"/>
    <mergeCell ref="B156:C156"/>
    <mergeCell ref="B164:F164"/>
    <mergeCell ref="B161:F161"/>
    <mergeCell ref="B162:C162"/>
    <mergeCell ref="B165:C165"/>
    <mergeCell ref="A196:A209"/>
    <mergeCell ref="B196:B209"/>
    <mergeCell ref="C208:E208"/>
    <mergeCell ref="A33:D33"/>
    <mergeCell ref="A28:D28"/>
    <mergeCell ref="A85:F85"/>
    <mergeCell ref="A87:F87"/>
    <mergeCell ref="B103:C103"/>
    <mergeCell ref="B105:F105"/>
    <mergeCell ref="B108:F108"/>
    <mergeCell ref="B109:C109"/>
    <mergeCell ref="B106:C106"/>
    <mergeCell ref="B107:C107"/>
    <mergeCell ref="B104:C104"/>
    <mergeCell ref="A83:F83"/>
    <mergeCell ref="B74:C74"/>
    <mergeCell ref="A77:F77"/>
    <mergeCell ref="A88:F88"/>
    <mergeCell ref="A93:F93"/>
    <mergeCell ref="A96:F96"/>
    <mergeCell ref="A95:F95"/>
    <mergeCell ref="A82:F82"/>
    <mergeCell ref="A75:F75"/>
    <mergeCell ref="A37:F37"/>
    <mergeCell ref="A38:F38"/>
    <mergeCell ref="A40:F40"/>
    <mergeCell ref="A79:F79"/>
  </mergeCells>
  <pageMargins left="0.70866141732283472" right="0.11811023622047245" top="0.55118110236220474" bottom="0.15748031496062992" header="0.31496062992125984" footer="0.31496062992125984"/>
  <pageSetup paperSize="9" scale="71" fitToHeight="8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A11" sqref="A11"/>
    </sheetView>
  </sheetViews>
  <sheetFormatPr defaultRowHeight="12.75" x14ac:dyDescent="0.2"/>
  <cols>
    <col min="1" max="1" width="69.85546875" customWidth="1"/>
  </cols>
  <sheetData>
    <row r="1" spans="1:8" ht="18.75" x14ac:dyDescent="0.3">
      <c r="A1" s="307" t="s">
        <v>0</v>
      </c>
      <c r="B1" s="307"/>
      <c r="C1" s="307"/>
      <c r="D1" s="307"/>
      <c r="E1" s="307"/>
      <c r="F1" s="307"/>
    </row>
    <row r="2" spans="1:8" ht="81.75" customHeight="1" x14ac:dyDescent="0.2">
      <c r="A2" s="308" t="s">
        <v>247</v>
      </c>
      <c r="B2" s="308"/>
      <c r="C2" s="308"/>
      <c r="D2" s="308"/>
      <c r="E2" s="308"/>
      <c r="F2" s="308"/>
    </row>
    <row r="3" spans="1:8" ht="21.75" customHeight="1" x14ac:dyDescent="0.3">
      <c r="A3" s="329" t="s">
        <v>257</v>
      </c>
      <c r="B3" s="329"/>
      <c r="C3" s="329"/>
      <c r="D3" s="329"/>
      <c r="E3" s="329"/>
      <c r="F3" s="329"/>
    </row>
    <row r="4" spans="1:8" ht="18.75" x14ac:dyDescent="0.2">
      <c r="A4" s="309" t="s">
        <v>256</v>
      </c>
      <c r="B4" s="309"/>
      <c r="C4" s="309"/>
      <c r="D4" s="309"/>
      <c r="E4" s="309"/>
      <c r="F4" s="309"/>
    </row>
    <row r="5" spans="1:8" s="79" customFormat="1" ht="49.5" customHeight="1" x14ac:dyDescent="0.25">
      <c r="A5" s="330" t="s">
        <v>258</v>
      </c>
      <c r="B5" s="330"/>
      <c r="C5" s="330"/>
      <c r="D5" s="330"/>
      <c r="E5" s="330"/>
      <c r="F5" s="330"/>
    </row>
    <row r="6" spans="1:8" s="79" customFormat="1" ht="22.9" customHeight="1" x14ac:dyDescent="0.3">
      <c r="A6" s="328" t="s">
        <v>259</v>
      </c>
      <c r="B6" s="328"/>
      <c r="C6" s="328"/>
      <c r="D6" s="328"/>
      <c r="E6" s="104"/>
      <c r="F6" s="104"/>
    </row>
    <row r="7" spans="1:8" s="79" customFormat="1" ht="17.25" customHeight="1" x14ac:dyDescent="0.3">
      <c r="A7" s="326" t="s">
        <v>260</v>
      </c>
      <c r="B7" s="326"/>
      <c r="C7" s="326"/>
      <c r="D7" s="326"/>
      <c r="E7" s="326"/>
      <c r="F7" s="326"/>
      <c r="H7" s="87"/>
    </row>
    <row r="8" spans="1:8" s="79" customFormat="1" ht="22.5" customHeight="1" x14ac:dyDescent="0.3">
      <c r="A8" s="262" t="s">
        <v>261</v>
      </c>
      <c r="B8" s="262"/>
      <c r="C8" s="262"/>
      <c r="D8" s="262"/>
      <c r="E8" s="262"/>
      <c r="F8" s="262"/>
      <c r="H8" s="87"/>
    </row>
    <row r="9" spans="1:8" s="79" customFormat="1" ht="18" customHeight="1" x14ac:dyDescent="0.3">
      <c r="A9" s="260" t="s">
        <v>244</v>
      </c>
      <c r="B9" s="260"/>
      <c r="C9" s="260"/>
      <c r="D9" s="260"/>
      <c r="E9" s="260"/>
      <c r="F9" s="260"/>
      <c r="H9" s="87"/>
    </row>
    <row r="10" spans="1:8" ht="22.5" customHeight="1" x14ac:dyDescent="0.2">
      <c r="A10" s="105" t="s">
        <v>262</v>
      </c>
    </row>
    <row r="11" spans="1:8" s="106" customFormat="1" ht="18" customHeight="1" x14ac:dyDescent="0.3">
      <c r="A11" s="106" t="s">
        <v>263</v>
      </c>
    </row>
    <row r="12" spans="1:8" s="79" customFormat="1" ht="24.75" customHeight="1" x14ac:dyDescent="0.3">
      <c r="A12" s="103" t="s">
        <v>31</v>
      </c>
      <c r="B12" s="102"/>
      <c r="C12" s="102"/>
      <c r="D12" s="102"/>
      <c r="E12" s="102"/>
      <c r="F12" s="102"/>
      <c r="H12" s="87"/>
    </row>
    <row r="13" spans="1:8" s="79" customFormat="1" ht="18.75" customHeight="1" x14ac:dyDescent="0.3">
      <c r="A13" s="251" t="s">
        <v>264</v>
      </c>
      <c r="B13" s="251"/>
      <c r="C13" s="251"/>
      <c r="D13" s="251"/>
      <c r="E13" s="251"/>
      <c r="F13" s="251"/>
      <c r="H13" s="87"/>
    </row>
    <row r="14" spans="1:8" s="106" customFormat="1" ht="40.5" customHeight="1" x14ac:dyDescent="0.3">
      <c r="A14" s="327" t="s">
        <v>265</v>
      </c>
      <c r="B14" s="327"/>
      <c r="C14" s="327"/>
      <c r="D14" s="327"/>
      <c r="E14" s="327"/>
      <c r="F14" s="327"/>
    </row>
    <row r="15" spans="1:8" s="99" customFormat="1" ht="108.75" customHeight="1" x14ac:dyDescent="0.3">
      <c r="A15" s="260" t="s">
        <v>266</v>
      </c>
      <c r="B15" s="260"/>
      <c r="C15" s="260"/>
      <c r="D15" s="260"/>
      <c r="E15" s="260"/>
      <c r="F15" s="260"/>
      <c r="G15" s="101"/>
      <c r="H15" s="100"/>
    </row>
    <row r="17" spans="1:8" s="79" customFormat="1" ht="18.75" customHeight="1" x14ac:dyDescent="0.3">
      <c r="A17" s="281" t="s">
        <v>66</v>
      </c>
      <c r="B17" s="281"/>
      <c r="C17" s="281"/>
      <c r="D17" s="281"/>
      <c r="E17" s="265" t="s">
        <v>67</v>
      </c>
      <c r="F17" s="265"/>
      <c r="H17" s="88"/>
    </row>
  </sheetData>
  <mergeCells count="14">
    <mergeCell ref="A6:D6"/>
    <mergeCell ref="A1:F1"/>
    <mergeCell ref="A2:F2"/>
    <mergeCell ref="A3:F3"/>
    <mergeCell ref="A4:F4"/>
    <mergeCell ref="A5:F5"/>
    <mergeCell ref="A17:D17"/>
    <mergeCell ref="E17:F17"/>
    <mergeCell ref="A7:F7"/>
    <mergeCell ref="A8:F8"/>
    <mergeCell ref="A9:F9"/>
    <mergeCell ref="A13:F13"/>
    <mergeCell ref="A15:F15"/>
    <mergeCell ref="A14:F14"/>
  </mergeCells>
  <pageMargins left="0.70866141732283472" right="0.70866141732283472" top="0.74803149606299213" bottom="0.74803149606299213" header="0.31496062992125984" footer="0.31496062992125984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август</vt:lpstr>
      <vt:lpstr>май</vt:lpstr>
      <vt:lpstr>Лист1</vt:lpstr>
      <vt:lpstr>август!Область_печати</vt:lpstr>
      <vt:lpstr>Лист1!Область_печати</vt:lpstr>
      <vt:lpstr>май!Область_печати</vt:lpstr>
    </vt:vector>
  </TitlesOfParts>
  <Company>Dnsoft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Julia Veber</cp:lastModifiedBy>
  <cp:lastPrinted>2020-05-25T10:20:06Z</cp:lastPrinted>
  <dcterms:created xsi:type="dcterms:W3CDTF">2009-01-26T06:44:36Z</dcterms:created>
  <dcterms:modified xsi:type="dcterms:W3CDTF">2020-05-25T10:21:42Z</dcterms:modified>
</cp:coreProperties>
</file>