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август 2020г\Для КСП, СНД, в 1С архив - проект на 14.08.2020г\"/>
    </mc:Choice>
  </mc:AlternateContent>
  <bookViews>
    <workbookView xWindow="0" yWindow="0" windowWidth="28800" windowHeight="12585" firstSheet="1" activeTab="1"/>
  </bookViews>
  <sheets>
    <sheet name="август" sheetId="18" state="hidden" r:id="rId1"/>
    <sheet name="август 2020" sheetId="30" r:id="rId2"/>
    <sheet name="Лист1" sheetId="31" r:id="rId3"/>
  </sheets>
  <definedNames>
    <definedName name="_xlnm.Print_Area" localSheetId="0">август!$A$1:$F$226</definedName>
    <definedName name="_xlnm.Print_Area" localSheetId="1">'август 2020'!$A$1:$F$300</definedName>
    <definedName name="_xlnm.Print_Area" localSheetId="2">Лист1!$A$1:$F$17</definedName>
  </definedNames>
  <calcPr calcId="152511"/>
</workbook>
</file>

<file path=xl/calcChain.xml><?xml version="1.0" encoding="utf-8"?>
<calcChain xmlns="http://schemas.openxmlformats.org/spreadsheetml/2006/main">
  <c r="F231" i="30" l="1"/>
  <c r="F289" i="30" l="1"/>
  <c r="E193" i="30" l="1"/>
  <c r="F201" i="30"/>
  <c r="E199" i="30" l="1"/>
  <c r="F288" i="30"/>
  <c r="F295" i="30"/>
  <c r="E68" i="30" l="1"/>
  <c r="E101" i="30"/>
  <c r="E100" i="30"/>
  <c r="E99" i="30"/>
  <c r="E76" i="30"/>
  <c r="E75" i="30"/>
  <c r="E74" i="30"/>
  <c r="E98" i="30"/>
  <c r="E97" i="30"/>
  <c r="E73" i="30"/>
  <c r="E72" i="30"/>
  <c r="E96" i="30"/>
  <c r="E95" i="30"/>
  <c r="E94" i="30"/>
  <c r="E71" i="30"/>
  <c r="E70" i="30"/>
  <c r="E69" i="30"/>
  <c r="E93" i="30"/>
  <c r="E92" i="30"/>
  <c r="E91" i="30"/>
  <c r="E67" i="30"/>
  <c r="E66" i="30"/>
  <c r="E90" i="30"/>
  <c r="E89" i="30"/>
  <c r="E65" i="30"/>
  <c r="E64" i="30"/>
  <c r="E88" i="30"/>
  <c r="E87" i="30"/>
  <c r="E63" i="30"/>
  <c r="E62" i="30"/>
  <c r="E86" i="30"/>
  <c r="E61" i="30"/>
  <c r="E60" i="30"/>
  <c r="E85" i="30"/>
  <c r="E84" i="30"/>
  <c r="E59" i="30"/>
  <c r="E39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8" i="30"/>
  <c r="E15" i="30"/>
  <c r="E14" i="30"/>
  <c r="E256" i="30" l="1"/>
  <c r="F260" i="30"/>
  <c r="E255" i="30"/>
  <c r="E267" i="30"/>
  <c r="E138" i="30"/>
  <c r="E137" i="30"/>
  <c r="F146" i="30" l="1"/>
  <c r="F145" i="30"/>
  <c r="E263" i="30"/>
  <c r="E270" i="30"/>
  <c r="F239" i="30"/>
  <c r="F246" i="30"/>
  <c r="E248" i="30"/>
  <c r="E243" i="30"/>
  <c r="E240" i="30"/>
  <c r="F191" i="30"/>
  <c r="E192" i="30"/>
  <c r="F230" i="30" l="1"/>
  <c r="F200" i="30"/>
  <c r="F199" i="30"/>
  <c r="E209" i="30"/>
  <c r="H10" i="30" l="1"/>
  <c r="H104" i="30" l="1"/>
  <c r="B287" i="30" s="1"/>
  <c r="B283" i="30" l="1"/>
  <c r="F138" i="30" l="1"/>
  <c r="F137" i="30"/>
  <c r="E102" i="30" l="1"/>
  <c r="E13" i="30"/>
  <c r="E52" i="30" s="1"/>
  <c r="B286" i="30"/>
  <c r="E77" i="30" l="1"/>
  <c r="F268" i="30" l="1"/>
  <c r="F267" i="30"/>
  <c r="F266" i="30"/>
  <c r="E265" i="30"/>
  <c r="F256" i="30"/>
  <c r="F276" i="30" l="1"/>
  <c r="F275" i="30"/>
  <c r="F273" i="30"/>
  <c r="F272" i="30"/>
  <c r="E213" i="30"/>
  <c r="E214" i="30"/>
  <c r="F225" i="30"/>
  <c r="F217" i="30"/>
  <c r="F218" i="30"/>
  <c r="F220" i="30"/>
  <c r="E215" i="30"/>
  <c r="F195" i="30"/>
  <c r="F192" i="30"/>
  <c r="F287" i="30" l="1"/>
  <c r="G288" i="30" s="1"/>
  <c r="F247" i="30" l="1"/>
  <c r="F202" i="30"/>
  <c r="F198" i="30"/>
  <c r="F194" i="30"/>
  <c r="F196" i="30" l="1"/>
  <c r="F197" i="30"/>
  <c r="F224" i="30" l="1"/>
  <c r="F223" i="30"/>
  <c r="F222" i="30"/>
  <c r="F219" i="30"/>
  <c r="F135" i="30" l="1"/>
  <c r="F208" i="30"/>
  <c r="F210" i="30"/>
  <c r="E211" i="30"/>
  <c r="F261" i="30" l="1"/>
  <c r="F263" i="30"/>
  <c r="F264" i="30"/>
  <c r="F265" i="30"/>
  <c r="F269" i="30"/>
  <c r="F270" i="30"/>
  <c r="F255" i="30"/>
  <c r="F254" i="30"/>
  <c r="E262" i="30" l="1"/>
  <c r="F262" i="30" s="1"/>
  <c r="F204" i="30" l="1"/>
  <c r="F205" i="30"/>
  <c r="E251" i="30" l="1"/>
  <c r="E277" i="30" s="1"/>
  <c r="F250" i="30" l="1"/>
  <c r="F249" i="30"/>
  <c r="E142" i="30"/>
  <c r="E167" i="30" s="1"/>
  <c r="F251" i="30"/>
  <c r="F282" i="30" l="1"/>
  <c r="F253" i="30"/>
  <c r="F252" i="30"/>
  <c r="F209" i="30"/>
  <c r="F211" i="30"/>
  <c r="F297" i="30" l="1"/>
  <c r="F193" i="30"/>
  <c r="F227" i="30"/>
  <c r="F226" i="30"/>
  <c r="F133" i="30" l="1"/>
  <c r="F166" i="30" l="1"/>
  <c r="F158" i="30"/>
  <c r="F149" i="30"/>
  <c r="F129" i="30" l="1"/>
  <c r="D206" i="30" s="1"/>
  <c r="F165" i="30" l="1"/>
  <c r="F164" i="30"/>
  <c r="F155" i="30"/>
  <c r="F154" i="30"/>
  <c r="F148" i="30"/>
  <c r="F162" i="30" l="1"/>
  <c r="F156" i="30"/>
  <c r="F147" i="30"/>
  <c r="F161" i="30"/>
  <c r="F153" i="30"/>
  <c r="F144" i="30"/>
  <c r="F163" i="30"/>
  <c r="F157" i="30"/>
  <c r="E160" i="30"/>
  <c r="F160" i="30" s="1"/>
  <c r="E152" i="30"/>
  <c r="F152" i="30" s="1"/>
  <c r="F143" i="30"/>
  <c r="F141" i="30" l="1"/>
  <c r="F140" i="30"/>
  <c r="F142" i="30" l="1"/>
  <c r="F150" i="30"/>
  <c r="F258" i="30" l="1"/>
  <c r="F237" i="30" l="1"/>
  <c r="F244" i="30"/>
  <c r="F245" i="30"/>
  <c r="F243" i="30" l="1"/>
  <c r="F241" i="30"/>
  <c r="F242" i="30"/>
  <c r="F240" i="30" l="1"/>
  <c r="F134" i="30" l="1"/>
  <c r="D215" i="30" s="1"/>
  <c r="F132" i="30"/>
  <c r="F131" i="30"/>
  <c r="F127" i="30" l="1"/>
  <c r="F128" i="30"/>
  <c r="D207" i="30" s="1"/>
  <c r="F130" i="30"/>
  <c r="D203" i="30" l="1"/>
  <c r="F235" i="30"/>
  <c r="F238" i="30"/>
  <c r="F236" i="30"/>
  <c r="F233" i="30" l="1"/>
  <c r="F206" i="30"/>
  <c r="H189" i="30" l="1"/>
  <c r="G277" i="30" s="1"/>
  <c r="F126" i="30" l="1"/>
  <c r="F248" i="30" l="1"/>
  <c r="F214" i="30" l="1"/>
  <c r="F213" i="30"/>
  <c r="F212" i="30"/>
  <c r="F216" i="30" l="1"/>
  <c r="F136" i="30" l="1"/>
  <c r="D257" i="30" s="1"/>
  <c r="F257" i="30" s="1"/>
  <c r="F139" i="30" l="1"/>
  <c r="D234" i="30" s="1"/>
  <c r="F234" i="30" s="1"/>
  <c r="F203" i="30" l="1"/>
  <c r="F207" i="30" l="1"/>
  <c r="B282" i="30" l="1"/>
  <c r="B284" i="30"/>
  <c r="F221" i="30" l="1"/>
  <c r="F259" i="30" l="1"/>
  <c r="F232" i="30" l="1"/>
  <c r="F229" i="30" l="1"/>
  <c r="F215" i="30" l="1"/>
  <c r="B285" i="30" l="1"/>
  <c r="G285" i="30" s="1"/>
  <c r="B297" i="30" l="1"/>
  <c r="G299" i="30" s="1"/>
  <c r="G284" i="30"/>
  <c r="F228" i="30" l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<sst xmlns="http://schemas.openxmlformats.org/spreadsheetml/2006/main" count="691" uniqueCount="484">
  <si>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</si>
  <si>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</si>
  <si>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</si>
  <si>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</si>
  <si>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</si>
  <si>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</si>
  <si>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</si>
  <si>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</si>
  <si>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</si>
  <si>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</si>
  <si>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</si>
  <si>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</si>
  <si>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</si>
  <si>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</si>
  <si>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</si>
  <si>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</si>
  <si>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</si>
  <si>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</si>
  <si>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</si>
  <si>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</si>
  <si>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</si>
  <si>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</si>
  <si>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</si>
  <si>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</si>
  <si>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</si>
  <si>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</si>
  <si>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</si>
  <si>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</si>
  <si>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</si>
  <si>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</si>
  <si>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</si>
  <si>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</si>
  <si>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</si>
  <si>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</si>
  <si>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</si>
  <si>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</si>
  <si>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</si>
  <si>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</si>
  <si>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</si>
  <si>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</si>
  <si>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</si>
  <si>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</si>
  <si>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</si>
  <si>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</si>
  <si>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</si>
  <si>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</si>
  <si>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</si>
  <si>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</si>
  <si>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</si>
  <si>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</si>
  <si>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</si>
  <si>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</si>
  <si>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</si>
  <si>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</si>
  <si>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</si>
  <si>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</si>
  <si>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</si>
  <si>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</si>
  <si>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</si>
  <si>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</si>
  <si>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</si>
  <si>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</si>
  <si>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</si>
  <si>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</si>
  <si>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</si>
  <si>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</si>
  <si>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</si>
  <si>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</si>
  <si>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</si>
  <si>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</si>
  <si>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</si>
  <si>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</si>
  <si>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</si>
  <si>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</si>
  <si>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</si>
  <si>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</si>
  <si>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</si>
  <si>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</si>
  <si>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</si>
  <si>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</si>
  <si>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</si>
  <si>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</si>
  <si>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</si>
  <si>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</si>
  <si>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</si>
  <si>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</si>
  <si>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</si>
  <si>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</si>
  <si>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</si>
  <si>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</si>
  <si>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</si>
  <si>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</si>
  <si>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</si>
  <si>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</si>
  <si>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</si>
  <si>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</si>
  <si>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</si>
  <si>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</si>
  <si>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</si>
  <si>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</si>
  <si>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</si>
  <si>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</si>
  <si>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</si>
  <si>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</si>
  <si>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</si>
  <si>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</si>
  <si>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</si>
  <si>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</si>
  <si>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</si>
  <si>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</si>
  <si>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</si>
  <si>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</si>
  <si>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</si>
  <si>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</si>
  <si>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</si>
  <si>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</si>
  <si>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</si>
  <si>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</si>
  <si>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</si>
  <si>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</si>
  <si>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</si>
  <si>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</si>
  <si>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</si>
  <si>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</si>
  <si>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</si>
  <si>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</si>
  <si>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</si>
  <si>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</si>
  <si>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</si>
  <si>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</si>
  <si>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</si>
  <si>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</si>
  <si>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</si>
  <si>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</si>
  <si>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</si>
  <si>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</si>
  <si>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</si>
  <si>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</si>
  <si>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</si>
  <si>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</si>
  <si>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</si>
  <si>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</si>
  <si>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</si>
  <si>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</si>
  <si>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</si>
  <si>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</si>
  <si>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</si>
  <si>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</si>
  <si>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</si>
  <si>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</si>
  <si>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</si>
  <si>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</si>
  <si>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</si>
  <si>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</si>
  <si>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</si>
  <si>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</si>
  <si>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</si>
  <si>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</si>
  <si>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</si>
  <si>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</si>
  <si>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</si>
  <si>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</si>
  <si>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</si>
  <si>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</si>
  <si>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</si>
  <si>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</si>
  <si>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</si>
  <si>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</si>
  <si>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</si>
  <si>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</si>
  <si>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</si>
  <si>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</si>
  <si>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</si>
  <si>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</si>
  <si>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</si>
  <si>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</si>
  <si>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</si>
  <si>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</si>
  <si>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</si>
  <si>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</si>
  <si>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</si>
  <si>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</si>
  <si>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</si>
  <si>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</si>
  <si>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</si>
  <si>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</si>
  <si>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</si>
  <si>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</si>
  <si>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</si>
  <si>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</si>
  <si>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</si>
  <si>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</si>
  <si>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</si>
  <si>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</si>
  <si>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</si>
  <si>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</si>
  <si>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</si>
  <si>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</si>
  <si>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</si>
  <si>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</si>
  <si>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</si>
  <si>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</si>
  <si>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</si>
  <si>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</si>
  <si>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</si>
  <si>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</si>
  <si>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</si>
  <si>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</si>
  <si>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</si>
  <si>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</si>
  <si>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</si>
  <si>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</si>
  <si>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</si>
  <si>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</si>
  <si>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</si>
  <si>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</si>
  <si>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</si>
  <si>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</si>
  <si>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</si>
  <si>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</si>
  <si>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</si>
  <si>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</si>
  <si>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</si>
  <si>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</si>
  <si>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</si>
  <si>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</si>
  <si>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</si>
  <si>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</si>
  <si>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</si>
  <si>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</si>
  <si>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</si>
  <si>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</si>
  <si>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</si>
  <si>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</si>
  <si>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</si>
  <si>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</si>
  <si>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</si>
  <si>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</si>
  <si>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</si>
  <si>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</si>
  <si>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</si>
  <si>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</si>
  <si>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</si>
  <si>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</si>
  <si>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</si>
  <si>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</si>
  <si>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</si>
  <si>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</si>
  <si>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</si>
  <si>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итого</t>
  </si>
  <si>
    <t>Налоговые неналоговые доходы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</si>
  <si>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</si>
  <si>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</si>
  <si>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</si>
  <si>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</si>
  <si>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</si>
  <si>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</si>
  <si>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</si>
  <si>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</si>
  <si>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</si>
  <si>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</si>
  <si>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</si>
  <si>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</si>
  <si>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911 0702 051 00 11211 600</t>
  </si>
  <si>
    <t>913 0801 060 00 11402 600</t>
  </si>
  <si>
    <t>Дотация</t>
  </si>
  <si>
    <t>904 1101 044 00 12201 400</t>
  </si>
  <si>
    <t>КФиС</t>
  </si>
  <si>
    <t>План на 2020 год</t>
  </si>
  <si>
    <t>к  решению  «О внесении изменений в решение  Совета народных депутатов  Анжеро-Судженского городского округа от 19.12.2019  № 238 «О  бюджете  муниципального образования «Анжеро-Судженский городской округ» на 2020 год  и на плановый период  2021 и 2022 годов»</t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</si>
  <si>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</si>
  <si>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2. Изменения по расходам:</t>
  </si>
  <si>
    <t>919 0502 103 00 11203 800</t>
  </si>
  <si>
    <t>911 0702 032 00 11701 600</t>
  </si>
  <si>
    <t>905 0113 020 00 16001 200</t>
  </si>
  <si>
    <t>тыс. руб.</t>
  </si>
  <si>
    <t>904 1101 090 00 15232 600</t>
  </si>
  <si>
    <t>904 1101 090 00 11013 600</t>
  </si>
  <si>
    <t>911 0702 051 00 73420 600</t>
  </si>
  <si>
    <t>915 1002 085 00 58340 100</t>
  </si>
  <si>
    <t>905 0113 020 00 16001 800</t>
  </si>
  <si>
    <t>905 0113 020 00 14001 200</t>
  </si>
  <si>
    <t>905 0113 020 00 17002 200</t>
  </si>
  <si>
    <t>905 0412 020 00 11001 200</t>
  </si>
  <si>
    <t>905 0113 020 00 18001 200</t>
  </si>
  <si>
    <t>905 0113 020 00 18001 800</t>
  </si>
  <si>
    <t>904 1105 090 00 11042 200</t>
  </si>
  <si>
    <t>904 1101 032 00 11701 600</t>
  </si>
  <si>
    <t>904 1101 090 00 70570 600</t>
  </si>
  <si>
    <t>904 1101 090 00 S0570 600</t>
  </si>
  <si>
    <r>
      <rPr>
        <b/>
        <sz val="14"/>
        <rFont val="Times New Roman"/>
        <family val="1"/>
        <charset val="204"/>
      </rPr>
      <t>3.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</si>
  <si>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t>План на 2021 год</t>
  </si>
  <si>
    <t>(тыс. руб.)</t>
  </si>
  <si>
    <t>915 1002 085 К0 70170 100</t>
  </si>
  <si>
    <t>915 1002 085 К0 70170 200</t>
  </si>
  <si>
    <t>900 1003 041 00 51350 300</t>
  </si>
  <si>
    <t>915 0401 081 Р3 52940 600</t>
  </si>
  <si>
    <t>915 1003 086 00 73870 200</t>
  </si>
  <si>
    <t>915 1003 086 00 73870 300</t>
  </si>
  <si>
    <t>2021 год</t>
  </si>
  <si>
    <t>2022 год</t>
  </si>
  <si>
    <t>915 1004 086 Р1 55730 300</t>
  </si>
  <si>
    <t>911 0702 051 К0 71820 100</t>
  </si>
  <si>
    <t>911 0702 051 К0 71820 200</t>
  </si>
  <si>
    <t>915 1003 086 00 80080 300</t>
  </si>
  <si>
    <t>915 1003 086 00 80080 200</t>
  </si>
  <si>
    <t>900 0401 081 00 73720 600</t>
  </si>
  <si>
    <t>919 0502 101 00 S2540 400</t>
  </si>
  <si>
    <t>900 0502 044 00 S2460 400</t>
  </si>
  <si>
    <t>900 0502 044 00 S2480 400</t>
  </si>
  <si>
    <t>900 0409 044 00 S2690 400</t>
  </si>
  <si>
    <t>919 0502 101 00 18301 200</t>
  </si>
  <si>
    <t>915 1004 086 00 52700 300</t>
  </si>
  <si>
    <t>911 0702 051 00 73390 600</t>
  </si>
  <si>
    <t>913 0703 032 00 11701 600</t>
  </si>
  <si>
    <t>913 0801 060 00 12411 600</t>
  </si>
  <si>
    <t>913 0804 060 00 14041 800</t>
  </si>
  <si>
    <t>900 0111 015 00 13071 800</t>
  </si>
  <si>
    <t>919 0502 101 00 11301 200</t>
  </si>
  <si>
    <t>900 0501 044 00 12201 200</t>
  </si>
  <si>
    <t>900 0113 044 00 12201 600</t>
  </si>
  <si>
    <t>915 1006 081 00 11403 200</t>
  </si>
  <si>
    <t>915 1006 081 00 11403 300</t>
  </si>
  <si>
    <t>911 0701 051 00 11202 600</t>
  </si>
  <si>
    <t>911 0709 053 00 11351 600</t>
  </si>
  <si>
    <t>911 0701 032 00 11701 600</t>
  </si>
  <si>
    <t>915 1002 085 00 11051 200</t>
  </si>
  <si>
    <t>915 0707 052 00 11214 100</t>
  </si>
  <si>
    <t>915 0707 052 00 11214 200</t>
  </si>
  <si>
    <t>900 0501 043 F3 09602 800</t>
  </si>
  <si>
    <t>900 0501 043 F3 09602 400</t>
  </si>
  <si>
    <t>919 0409 111 00 11121 600</t>
  </si>
  <si>
    <t>919 0503 115 00 11152 600</t>
  </si>
  <si>
    <t>919 0503 114 00 11141 600</t>
  </si>
  <si>
    <t>919 0505 116 00 11902 600</t>
  </si>
  <si>
    <t>919 0409 150 00 11007 200</t>
  </si>
  <si>
    <t>919 0503 150 00 11007 200</t>
  </si>
  <si>
    <t>919 0502 101 00 11204 200</t>
  </si>
  <si>
    <t>919 0505 104 00 11043 200</t>
  </si>
  <si>
    <t xml:space="preserve"> - под фактические расходы по ремонту межквартального проезда по ул. Солнечная 3А и 3Б пос.Рудничный, за счет средств финансовой помощи, предусмотренной соглашением с ООО "Кузнецкие ферросплавы" в сумме 56,1т.р.;</t>
  </si>
  <si>
    <t>900 0501 044 00 11201 600</t>
  </si>
  <si>
    <t>900 0501 044 00 12201 600</t>
  </si>
  <si>
    <t>911 0709 051 00 S3060 600</t>
  </si>
  <si>
    <t>911 0703 051 00 11231 600</t>
  </si>
  <si>
    <t>912 0709 051 00 S3060 600</t>
  </si>
  <si>
    <t>911 1003 052 00 73050 200</t>
  </si>
  <si>
    <t>911 1003 052 00 73050 600</t>
  </si>
  <si>
    <t>900 0113 033 00 11151 200</t>
  </si>
  <si>
    <t>900 0113 033 00 11151 100</t>
  </si>
  <si>
    <t>900 0113 015 00 17001 800</t>
  </si>
  <si>
    <t>900 0113 015 00 19031 100</t>
  </si>
  <si>
    <t>900 0309 031 00 15003 600</t>
  </si>
  <si>
    <t>Резервный фонд</t>
  </si>
  <si>
    <t>Судебные решения</t>
  </si>
  <si>
    <t>ГОиЧС- очистные Рудник июль, август</t>
  </si>
  <si>
    <t>Администрация- оборудование служебного жилого помещения</t>
  </si>
  <si>
    <t>Администрация- проектные работы</t>
  </si>
  <si>
    <t>УСЗН грант</t>
  </si>
  <si>
    <t>900 0104 011 00 11021 200</t>
  </si>
  <si>
    <t>900 0113 020 00 16001 600</t>
  </si>
  <si>
    <t>911 0703 051 00 12003 600</t>
  </si>
  <si>
    <t>911 0702 052 00 11012 300</t>
  </si>
  <si>
    <t>911 0702 052 00 11012 600</t>
  </si>
  <si>
    <t>911 1101 090 00 15233 600</t>
  </si>
  <si>
    <t>УЖКХ- "Формирование современной городской среды"- средства граждан</t>
  </si>
  <si>
    <t>919 0409 150 F2 55551 200</t>
  </si>
  <si>
    <t>919 0503 150 F2 55551 200</t>
  </si>
  <si>
    <t>919 0503 150 F2 55552 600</t>
  </si>
  <si>
    <t>919 0505 104 00 11043 100</t>
  </si>
  <si>
    <t xml:space="preserve"> -   дотация увеличивается на  тыс.руб.</t>
  </si>
  <si>
    <t>1.1.2. Вносятся изменения в план по доходам налоговых и  неналоговых платежей на 2020 год:</t>
  </si>
  <si>
    <t>Проценты, полученные от предоставления бюджетных кредитов внутри страны</t>
  </si>
  <si>
    <t>По фактическому поступлению на 01.08.2020г</t>
  </si>
  <si>
    <t>Доходы от продажи квартир, находящихся в собственности городских округов</t>
  </si>
  <si>
    <t>1.2.  изменения по доходам вносятся на 2021 год:</t>
  </si>
  <si>
    <t>1.2.1.   - субвенции  уменьшаются  на  129733,4 тыс. руб;</t>
  </si>
  <si>
    <t>1.3.1.   - субвенции  уменьшаются  на  129733,4 тыс. руб;</t>
  </si>
  <si>
    <t>919 0409 150F2 55551 200</t>
  </si>
  <si>
    <t>919 0503 150F2 55552 600</t>
  </si>
  <si>
    <t xml:space="preserve"> - на "капитальный ремонт муниципальных сетей и котельного оборудования" в сумме 200,0т.р. и приобретения оргтехники для УЖКХ в сумме 100,0т.р.;</t>
  </si>
  <si>
    <t xml:space="preserve"> - на ФОТ УЖКХ в сумме 161,6т.р. </t>
  </si>
  <si>
    <t>План на 2022 год</t>
  </si>
  <si>
    <t xml:space="preserve">  -  иные межбюджетные трансферты увеличиваются на 6564,0 тыс. руб</t>
  </si>
  <si>
    <t>ВСЕГО доходов собственной базы на  2020 год:    296,8     тыс.руб.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</si>
  <si>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</si>
  <si>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</si>
  <si>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900 0113 015 00 19031 200</t>
  </si>
  <si>
    <t>900 0113 015 00 19031 800</t>
  </si>
  <si>
    <t>913 0804 060 00 14522 200</t>
  </si>
  <si>
    <t>913 0804 060 00 14522 800</t>
  </si>
  <si>
    <t>1.1. изменения по 2020 году:</t>
  </si>
  <si>
    <t>1.3.2. Вносятся изменения в план по доходам налоговых и  неналоговых платежей на 2022 год:</t>
  </si>
  <si>
    <t>1.2.2. Вносятся изменения в план по доходам налоговых и  неналоговых платежей на 2021 год:</t>
  </si>
  <si>
    <t>1.3.  изменения по доходам вносятся на 2022 год:</t>
  </si>
  <si>
    <t xml:space="preserve">1.4. Увеличиваются прочие безвозмездные поступления  на сумму 547,7 тыс.руб.  в том числе: 
 -реализация грантового проекта "Рука помощи"с Благотворительным фондом "Ключ" г. Санкт-Петербург,  АСГО "Социально-реабилитационный Центр несовершеннолетних" увеличение на сумму 352,3 тыс.руб;
 -реализация грантового проекта "Новые горизонты" с заключением договора КРОО "Ресурсный центр инициатив"АСГО "Социально-реабилитационный Центр несовершеннолетних" увеличение на сумму 69,9тыс.руб.;
 - в связи  изменением  муниципальной программы "Формирование современной городской среды на территории Анжеро-Судженского городского округа на период 2018-2024гг" доля участия собствеников многоквартирных жилых домов уменьшилась на сумму 125,4 тыс.руб.
</t>
  </si>
  <si>
    <t>900 0102 011 00 11011 100</t>
  </si>
  <si>
    <t>905 0113 020 00 19001 800</t>
  </si>
  <si>
    <t>905 0113 020 00 19001 200</t>
  </si>
  <si>
    <t>905 0412 020 00 12001 200</t>
  </si>
  <si>
    <t xml:space="preserve">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 на 40,0 т.р. по 2020 году;
- из резервного фонда Правительства кемеровской области- Кузбасса на реализацию мероприятий по проиводействию распространения новой коронавирусной инфекции (COVID-19) в сумме 570,0т.р.</t>
  </si>
  <si>
    <t>915 1002 085 К0 79010 100</t>
  </si>
  <si>
    <t>915 1002 085 К0 79010 200</t>
  </si>
  <si>
    <t>поступлений нет, изменение КБК, доходы перенесены на 11401040 04 0002 410.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</si>
  <si>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</si>
  <si>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участков(перерасчеты, недоимка,задолженность по платежу)</t>
  </si>
  <si>
    <t>Письмо КУМИ от 12.08.2020г №1254
( в связи с уточнением платежа по группе подвидов доходов)</t>
  </si>
  <si>
    <t>Письмо КУМИ от 12.08.2020г №1254
(в связи с уточнением платежа по группе подвидов доходов)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</si>
  <si>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участков(пеня)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</si>
  <si>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</si>
  <si>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Письмо КУМИ от 12.08.2020г №1254
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</si>
  <si>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</si>
  <si>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</si>
  <si>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Письмо КУМИ от 12.08.2020г №1254
(по фактическому поступлению)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</si>
  <si>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</si>
  <si>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казенных)коммерчиский найм жилых помещений</t>
  </si>
  <si>
    <t xml:space="preserve"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казенных)социальный найма жилья </t>
  </si>
  <si>
    <t xml:space="preserve">Плата за размещение твердых коммунальных отходов </t>
  </si>
  <si>
    <t>Прочие доходы от оказания платных услуг (работ) получателями средств бюджетов городских округов</t>
  </si>
  <si>
    <t>Письмо УО от 13.08.2020г №1807
(в связи с уточнением платежа по группе подвидов доходов)</t>
  </si>
  <si>
    <t>Прочие доходы от оказания платных услуг (работ) получателями средств бюджетов городских округов(прочие доходы)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</si>
  <si>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</si>
  <si>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</si>
  <si>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в связи с уточнением платежа по группе подвидов доходов</t>
  </si>
  <si>
    <t>Прочие доходы от компенсации затрат бюджетов городских округов (родительская плата)</t>
  </si>
  <si>
    <t xml:space="preserve">Письмо Управления культуры от 15.07.2020г №38-01-09/128
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</si>
  <si>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</si>
  <si>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</si>
  <si>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</si>
  <si>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</si>
  <si>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</si>
  <si>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</si>
  <si>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</si>
  <si>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</si>
  <si>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</si>
  <si>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</si>
  <si>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</si>
  <si>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</si>
  <si>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По фактическому поступлению на 01.08.2020г,
Письмо КУМИ от 12.08.2020г №1254
</t>
  </si>
  <si>
    <t>Средства от распоряжения и реализации выморочного и иного имущества, обращенного в доходы городских округов (в части реализации материальных запасов по указанному имуществу)</t>
  </si>
  <si>
    <t>МКУ "РЭС" прочие расходы, ГСМ</t>
  </si>
  <si>
    <t xml:space="preserve"> -  субвенции  уменьшаются  на  -69690,5 тыс. руб;</t>
  </si>
  <si>
    <t xml:space="preserve"> -  субсидии увеличивается на  84683,4  тыс.руб.</t>
  </si>
  <si>
    <t>900 0113 031 00 13008 600</t>
  </si>
  <si>
    <t>ГОиЧС- "безопасный город"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</si>
  <si>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учреждений)(перерасчеты, недоимка,задолженность по платежу).</t>
  </si>
  <si>
    <t>Доходы от сдачи в аренду имущества, составляющего казну городских округов (за исключением земельных участков) (пеня)</t>
  </si>
  <si>
    <t>Доходы от сдачи в аренду имущества, составляющего казну городских округов (за исключением земельных участков)( перерасчеты, недоимка,задолженность по платежу)</t>
  </si>
  <si>
    <t>Прочие доходы от оказания платных услуг (работ) получателями средств бюджетов городских округов (доходы от платных услуг, оказываемых казенными учреждениями городских округов)</t>
  </si>
  <si>
    <t>Доходы от продажи квартир, находящихся в собственности городских округов( муниципальный жилищный займ)</t>
  </si>
  <si>
    <t>Доходы от продажи квартир, находящихся в собственности городских округов(проценты за пользование муниципальным жилищным займом)</t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</si>
  <si>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</si>
  <si>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Доходы от сдачи в аренду имущества, составляющего казну городских округов (за исключением земельных участков) (перерасчеты, недоимка,задолженность по платежу).</t>
  </si>
  <si>
    <t>Доходы от продажи квартир, находящихся в собственности городских округов (муниципальный жилищный займ)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</si>
  <si>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</si>
  <si>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>Доходы от сдачи в аренду имущества, составляющего казну городских округов (за исключением земельных участков) (перерасчеты, недоимка,задолженность по платежу)</t>
  </si>
  <si>
    <t xml:space="preserve"> - на осуществление ежемесячной выплаты в связи с рождением (усыновлением) первого ребенка на 48364,0 т.р. по 2020 году, на  75462,0 т.р. по 2021 году, на 77723,0 т.р. по 2022 году ( в связи с передачей полномочий в Министрерство социальной защиты населения Кузбасса);;
 -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на 26614,0 т.р. по 2020 году, на  49898,0 т.р. по 2021 году, на 51852,0 т.р. по 2022 году ( в связи с передачей полномочий в Министрерство социальной защиты населения Кузбасса);</t>
  </si>
  <si>
    <t xml:space="preserve">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 на 542,0 т.р. по 2020 году, на  1216,0 т.р. по 2021 году, на 1216,0 т.р. по 2022 году ( в связи с передачей полномочий в Министрерство социальной защиты населения Кузбасса);
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 на  634,0 т.р. по 2021 году, на 659,0 т.р. по 2022 году ( в связи с передачей полномочий в Министрерство социальной защиты населения Кузбасса);</t>
  </si>
  <si>
    <t>УЖКХ- ремонт водовода в ВЖР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</si>
  <si>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 изменения по доходам :</t>
    </r>
  </si>
  <si>
    <t>1.1.1  На основании Законов Кемеровской области - Кузбасса от 13.07.2020 № 84-ОЗ "О внесении изменений в Закон Кемеровской области - Кузбасса "Об областном бюджете на 2020 год и на плановый период 2021 и 2022 годов", от 06.08.2020 № 86-ОЗ "О внесении изменений в Закон Кемеровской области - Кузбасса "Об областном бюджете на 2020 год и на плановый период 2021 и 2022 годов", уведомлений Министерства финансов Кузбасса  от 07.07.2020 № 8800, от 11.08.2020 № 11136:</t>
  </si>
  <si>
    <r>
      <rPr>
        <b/>
        <u/>
        <sz val="14"/>
        <rFont val="Times New Roman"/>
        <family val="1"/>
        <charset val="204"/>
      </rPr>
      <t>2.1.</t>
    </r>
    <r>
      <rPr>
        <u/>
        <sz val="14"/>
        <rFont val="Times New Roman"/>
        <family val="1"/>
        <charset val="204"/>
      </rPr>
      <t xml:space="preserve">  На основании Законов Кемеровской области - Кузбасса от 13.07.2020 № 84-ОЗ "О внесении изменений в Закон Кемеровской области - Кузбасса "Об областном бюджете на 2020 год и на плановый период 2021 и 2022 годов", от 06.08.2020 № 86-ОЗ "О внесении изменений в Закон Кемеровской области - Кузбасса "Об областном бюджете на 2020 год и на плановый период 2021 и 2022 годов", уведомлений Министерства финансов Кузбасса  от 07.07.2020 № 8800, от 11.08.2020 № 11136:</t>
    </r>
  </si>
  <si>
    <r>
      <rPr>
        <b/>
        <sz val="14"/>
        <rFont val="Times New Roman"/>
        <family val="1"/>
        <charset val="204"/>
      </rPr>
      <t xml:space="preserve">По УСЗН:
</t>
    </r>
    <r>
      <rPr>
        <sz val="14"/>
        <rFont val="Times New Roman"/>
        <family val="1"/>
        <charset val="204"/>
      </rPr>
      <t xml:space="preserve"> - на 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на 823,1 т.р. (550,1 - ФОТ, 260,0 - питание, 13,0 - прочие, КОВИД);
 -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инфекцией,
 за счет средств резервного фонда Правительства Российской Федерации на 1145,0 т.р.(доплаты СРЦН - КОВИД);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</si>
  <si>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обеспечение деятельности по содержанию организаций для детей-сирот и детей, оставшихся без попечения родителей (детский дом) на 6485,4 т.р. (3300,6 т.р. - ФОТ, 1676,8т.р. - питание, 8,0 т.р. - прочие, КОВИД, 1500,0т.р - ремонт пищеблока);
 - на устройство многофункциональных спортивных площадок на 5885,0 т.р.;
- на укрепление материально-технической базы организаций отдыха детей и их оздоровления (ДЮСШ №1 "Юность")- в сумме 400,0т.р.</t>
    </r>
  </si>
  <si>
    <r>
      <rPr>
        <b/>
        <sz val="14"/>
        <rFont val="Times New Roman"/>
        <family val="1"/>
        <charset val="204"/>
      </rPr>
      <t>По Архиву:</t>
    </r>
    <r>
      <rPr>
        <sz val="14"/>
        <rFont val="Times New Roman"/>
        <family val="1"/>
        <charset val="204"/>
      </rPr>
      <t xml:space="preserve">
 - на стажировку выпускников образовательных организаций в целях приобретения ими опыта работы в рамках мероприятий по содействию занятости населения на 109,0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</si>
  <si>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 - на строительство и реконструкцию котельных и сетей теплоснабжения с применением энергоэффективных технологий, материалов и оборудования на 20250,0 т.р. (модульная котельная для отопления не подключенных к общей системе отопления домов);</t>
    </r>
  </si>
  <si>
    <r>
      <rPr>
        <b/>
        <sz val="14"/>
        <rFont val="Times New Roman"/>
        <family val="1"/>
        <charset val="204"/>
      </rPr>
      <t>По администрации:</t>
    </r>
    <r>
      <rPr>
        <sz val="14"/>
        <rFont val="Times New Roman"/>
        <family val="1"/>
        <charset val="204"/>
      </rPr>
      <t xml:space="preserve">
 - на строительство и реконструкцию котельных и сетей теплоснабжения на 10080,0 т.р. (строительство участка теплотрассы к школе, ВЖР);
 - на строительство и реконструкцию объектов систем водоснабжения и водоотведения на 22500,0 т.р. (строительство систем водоснабжения и водоотведения к школе, ВЖР);
 - на 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 на 34000,0 т.р. (строительство участка дороги к школе, ВЖР);</t>
    </r>
  </si>
  <si>
    <r>
      <t xml:space="preserve">По администрации:
 </t>
    </r>
    <r>
      <rPr>
        <sz val="14"/>
        <rFont val="Times New Roman"/>
        <family val="1"/>
        <charset val="204"/>
      </rPr>
      <t>-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 на 654,6 т.р.;</t>
    </r>
  </si>
  <si>
    <r>
      <t xml:space="preserve">По УСЗН:
 </t>
    </r>
    <r>
      <rPr>
        <sz val="14"/>
        <rFont val="Times New Roman"/>
        <family val="1"/>
        <charset val="204"/>
      </rPr>
      <t>- на организацию профессионального обучения и дополнительного профессионального образования лиц предпенсионного возраста на 53,4 т.р.;
 - на предоставление компенсации расходов на уплату взноса на капитальный ремонт общего имущества в многоквартирном доме отдельным категориям граждан в соответствии с Законом Кемеровской области - Кузбасса от 08 октября 2019 года № 108-ОЗ «О предоставлении компенсации расходов на уплату взноса на капитальный ремонт общего имущества в многоквартирном доме отдельным категориям граждан» на 2009,4 т.р. по 2020 году, на  2523,4 т.р. по 2021 году, на 2523,4 т.р. по 2022 году ( в связи с передачей полномочий в Министрерство социальной защиты населения Кузбасса);</t>
    </r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</si>
  <si>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реализация мер по подготовке спортивного резерва на 1038,5 т.р.;</t>
    </r>
  </si>
  <si>
    <r>
      <t xml:space="preserve">По УЖКХ:
</t>
    </r>
    <r>
      <rPr>
        <sz val="14"/>
        <rFont val="Times New Roman"/>
        <family val="1"/>
        <charset val="204"/>
      </rPr>
      <t>- в связи с экономией по контрактам по муниципальной программе "Формирование современной городской среды" в сумме 1454,62381 т.р.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</si>
  <si>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для оплаты ремонтных работ по жилым домам в Восточном районе в сумме 821,9 т.р.;
 - для обеспечения переселения граждан из аварийного жилья в соответствии с 185-ФЗ в сумме 247,1 т.р. ( с выкупной цены на оплату контрактов по приобретению квартир);
- проектные и строительные работы, выполняемые УКС из раздела 01-13 «Другие общегосударственные вопросы»
на раздел 05-01 "Жилищное хозяйство" в сумме 1810,6т.р.;
- для оплаты договоров ГПХ в сумме 200,0т.р.
- по МКУ "ОООП" на ФОТ в сумме 127,3т.р.;</t>
    </r>
  </si>
  <si>
    <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прохождения медосмотра в сумме 200,0 т.р.;
 - для оплаты исполнительных листов в сумме 1003,0 т.р.;
- для софинансирования областной субсидии на укрепление материально-технической базы организаций отдыха детей и их оздоровления в сумме 40,0 т.р.;
- для оплаты бесплатного проезда отдельным категориям обучающихся в сумме 36,4т.р.</t>
    </r>
  </si>
  <si>
    <r>
      <t xml:space="preserve"> - </t>
    </r>
    <r>
      <rPr>
        <sz val="14"/>
        <rFont val="Times New Roman"/>
        <family val="1"/>
        <charset val="204"/>
      </rPr>
      <t>для обеспечения персонифицированного финансирования дополнительного образования детей в сумме 1371,4т.р.;
- проведение акции "1 сентября каждому школьнику" в сумме 14,0т.р.;
- для оплаты услуг охраны ООО "Аларм" в сумме 355,0т.р.;
- для оплаты огнезащитной обработки, перезарядки огнетушителей в сумме 300,0т.р.</t>
    </r>
  </si>
  <si>
    <r>
      <rPr>
        <b/>
        <sz val="14"/>
        <rFont val="Times New Roman"/>
        <family val="1"/>
        <charset val="204"/>
      </rPr>
      <t>По Управлению культуры: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заключения договоров на замену отделки путей эвакуации в здании ДМШ по ул. Ленина, 8 в сумме 380,1 т.р.;
 - для уплаты транспортного налога в сумме 0,6 т.р.;
 - для перевода 0,25 ставки "юрисконсульт" с клуба "Физкультурник" в МБУК "ГКМ" в сумме 35,9 т.р.;</t>
    </r>
  </si>
  <si>
    <r>
      <rPr>
        <b/>
        <sz val="14"/>
        <rFont val="Times New Roman"/>
        <family val="1"/>
        <charset val="204"/>
      </rPr>
      <t xml:space="preserve">По УЖКХ:
</t>
    </r>
    <r>
      <rPr>
        <sz val="14"/>
        <rFont val="Times New Roman"/>
        <family val="1"/>
        <charset val="204"/>
      </rPr>
      <t xml:space="preserve">  - для софинансирования областной субсидии на строительство блочной котельной в сумме 2250,0 т.р.;</t>
    </r>
  </si>
  <si>
    <r>
      <t xml:space="preserve">По КУМИ:
</t>
    </r>
    <r>
      <rPr>
        <sz val="14"/>
        <rFont val="Times New Roman"/>
        <family val="1"/>
        <charset val="204"/>
      </rPr>
      <t>- для оплаты ЧОП "Эльбрус" за охрану территории санатория "Зайчонок"   в сумме 300,0 т.р.;
- для оплаты задолженности ООО "РБС Регант" програмное сопровождение в сумме 130,0т.р.;
- для приобретения програмного продукта "1-С бухгалтерия" в сумме 100,0т.р.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</si>
  <si>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-по проектным работам, в связи с выделением субсидии из областного бюджета на проектно- сметную документацию по детскому саду по адресу ул. Сосновая, 47 в сумме 1645,1т.р.
</t>
    </r>
  </si>
  <si>
    <r>
      <t xml:space="preserve">По УЖКХ:
</t>
    </r>
    <r>
      <rPr>
        <sz val="14"/>
        <rFont val="Times New Roman"/>
        <family val="1"/>
        <charset val="204"/>
      </rPr>
      <t>- в связи с экономией по контрактам уменьшаются средства граждан по муниципальной программе "Формирование современной городской среды" в сумме 125,4т.р.</t>
    </r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</si>
  <si>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по целевым средствам в связи с получением СРЦН гранта  от БФ "Ключ" на 352,3 т.р., от КРОО "Ресурсный центр инициатив" на 69,9 т.р.;</t>
    </r>
  </si>
  <si>
    <r>
      <rPr>
        <b/>
        <sz val="14"/>
        <rFont val="Times New Roman"/>
        <family val="1"/>
        <charset val="204"/>
      </rPr>
      <t xml:space="preserve"> По Администрации:</t>
    </r>
    <r>
      <rPr>
        <sz val="14"/>
        <rFont val="Times New Roman"/>
        <family val="1"/>
        <charset val="204"/>
      </rPr>
      <t xml:space="preserve">
- для приобретения мебели для служебного жилого помещения администрации АСГО в сумме 600,0т.р.
- ГоиЧС для обслуживания очистных сооружений пгт.Рудничный (июль, август) в сумме 561,3т.р.;
- МКУ "РЭС" прочие расходы и ГСМ в связи в связи с изменением юридического адреса  и принятием на баланс учреждения дополнительно 3х камазов, полученных из области  в сумме 483,8т.р.</t>
    </r>
  </si>
  <si>
    <t xml:space="preserve">
- с МБУ "ГОиЧС" на МКУ "РЭС" в связи с выводом 26,1 шт.единиц (АДС) с 01.09.2020 ФОТ в сумме 1285,2т.р.; 2021 год- 6392,0т.р.; 2022 год 6392,0т.р.</t>
  </si>
  <si>
    <t xml:space="preserve"> -для оплаты по договорам ГПХ трем студентам, задействованным в уборке мусора в период с 21 июля по 14 августа 2020 года в сумме 43,8т.р.;</t>
  </si>
  <si>
    <r>
      <rPr>
        <b/>
        <sz val="14"/>
        <rFont val="Times New Roman"/>
        <family val="1"/>
        <charset val="204"/>
      </rPr>
      <t xml:space="preserve">По УСЗН:
</t>
    </r>
    <r>
      <rPr>
        <sz val="14"/>
        <rFont val="Times New Roman"/>
        <family val="1"/>
        <charset val="204"/>
      </rPr>
      <t xml:space="preserve">  - для оказания адресной помощи гражданам в сумме 156,7 т.р.;
 - для оплаты труда трудовых отрядов в сумме 0,4 т.р.;</t>
    </r>
  </si>
  <si>
    <r>
      <rPr>
        <b/>
        <sz val="14"/>
        <rFont val="Times New Roman"/>
        <family val="1"/>
        <charset val="204"/>
      </rPr>
      <t xml:space="preserve">Переносятся ассигнования с одного ГРБС на другого:
</t>
    </r>
    <r>
      <rPr>
        <sz val="14"/>
        <rFont val="Times New Roman"/>
        <family val="1"/>
        <charset val="204"/>
      </rPr>
      <t xml:space="preserve"> - С УЖКХ (экономия по контракту -проектирование котельной по ул. Прокопьевская) на Администрацию (программа Строительство) для обеспечения софинансирования по областным субсидиям в сумме 5320,0 т.р. (строительство дороги - 1700,0 т.р., строительство сетей теплоснабжения  - 1120,0т.р., строительство водопровода и канализации - 2500,0 т.р.); 
 -  с резервного фонда в связи с отсутствием фактических расходов на 01.08.2020г на УЖКХ для проведения срочного капитального ремонта водовода в Восточном микрорайоне в сумме 800,0 т.р.;  на судебные расходы для оплаты исполнительных листов в сумме 300,0т.р.; на ГОиЧС приобретение и установка видеокамер  в рамках мероприятия "Безопасный город" в сумме 200,0т.р.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</si>
</sst>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0.00000"/>
    <numFmt numFmtId="166" formatCode="_-* #,##0.00000\ _₽_-;\-* #,##0.00000\ _₽_-;_-* &quot;-&quot;??\ _₽_-;_-@_-"/>
  </numFmts>
  <fonts count="4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u/>
      <sz val="14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0" fontId="27" fillId="0" borderId="0" xfId="0" applyFont="1" applyFill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" fontId="29" fillId="0" borderId="0" xfId="2" applyNumberFormat="1" applyFont="1" applyFill="1"/>
    <xf numFmtId="0" fontId="25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left"/>
    </xf>
    <xf numFmtId="0" fontId="27" fillId="0" borderId="0" xfId="0" applyFont="1" applyFill="1" applyBorder="1" applyAlignment="1">
      <alignment vertical="justify"/>
    </xf>
    <xf numFmtId="0" fontId="27" fillId="0" borderId="0" xfId="0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right" wrapText="1"/>
    </xf>
    <xf numFmtId="164" fontId="26" fillId="0" borderId="1" xfId="0" applyNumberFormat="1" applyFont="1" applyFill="1" applyBorder="1" applyAlignment="1">
      <alignment vertical="center"/>
    </xf>
    <xf numFmtId="1" fontId="25" fillId="0" borderId="0" xfId="0" applyNumberFormat="1" applyFont="1" applyFill="1"/>
    <xf numFmtId="1" fontId="25" fillId="0" borderId="0" xfId="0" applyNumberFormat="1" applyFont="1" applyFill="1" applyAlignment="1">
      <alignment vertical="center"/>
    </xf>
    <xf numFmtId="1" fontId="0" fillId="0" borderId="0" xfId="0" applyNumberFormat="1" applyFont="1" applyFill="1"/>
    <xf numFmtId="0" fontId="27" fillId="0" borderId="0" xfId="0" applyNumberFormat="1" applyFont="1" applyFill="1" applyBorder="1" applyAlignment="1">
      <alignment horizontal="left" wrapText="1"/>
    </xf>
    <xf numFmtId="49" fontId="4" fillId="0" borderId="1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0" fontId="24" fillId="0" borderId="0" xfId="0" applyFont="1" applyFill="1" applyBorder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wrapText="1"/>
    </xf>
    <xf numFmtId="1" fontId="36" fillId="0" borderId="0" xfId="0" applyNumberFormat="1" applyFont="1" applyFill="1"/>
    <xf numFmtId="0" fontId="36" fillId="0" borderId="0" xfId="0" applyFont="1" applyFill="1"/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6" fillId="0" borderId="9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justify"/>
    </xf>
    <xf numFmtId="164" fontId="24" fillId="2" borderId="1" xfId="2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justify"/>
    </xf>
    <xf numFmtId="0" fontId="24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27" fillId="2" borderId="0" xfId="0" applyNumberFormat="1" applyFont="1" applyFill="1" applyAlignment="1">
      <alignment horizontal="left" wrapText="1"/>
    </xf>
    <xf numFmtId="0" fontId="27" fillId="2" borderId="17" xfId="0" applyNumberFormat="1" applyFont="1" applyFill="1" applyBorder="1" applyAlignment="1">
      <alignment horizontal="left" wrapText="1"/>
    </xf>
    <xf numFmtId="164" fontId="27" fillId="2" borderId="1" xfId="0" applyNumberFormat="1" applyFont="1" applyFill="1" applyBorder="1" applyAlignment="1">
      <alignment horizontal="right"/>
    </xf>
    <xf numFmtId="164" fontId="26" fillId="2" borderId="0" xfId="0" applyNumberFormat="1" applyFont="1" applyFill="1" applyBorder="1"/>
    <xf numFmtId="49" fontId="8" fillId="2" borderId="17" xfId="0" applyNumberFormat="1" applyFont="1" applyFill="1" applyBorder="1" applyAlignment="1">
      <alignment horizontal="left" wrapText="1"/>
    </xf>
    <xf numFmtId="49" fontId="27" fillId="2" borderId="0" xfId="0" applyNumberFormat="1" applyFont="1" applyFill="1" applyBorder="1" applyAlignment="1">
      <alignment horizontal="left" wrapText="1"/>
    </xf>
    <xf numFmtId="0" fontId="25" fillId="2" borderId="0" xfId="0" applyFont="1" applyFill="1"/>
    <xf numFmtId="164" fontId="26" fillId="2" borderId="1" xfId="0" applyNumberFormat="1" applyFont="1" applyFill="1" applyBorder="1"/>
    <xf numFmtId="164" fontId="26" fillId="0" borderId="1" xfId="0" applyNumberFormat="1" applyFont="1" applyFill="1" applyBorder="1"/>
    <xf numFmtId="0" fontId="24" fillId="0" borderId="7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0" fontId="24" fillId="2" borderId="0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7" fillId="0" borderId="9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NumberFormat="1" applyFont="1" applyFill="1" applyAlignment="1">
      <alignment horizontal="left" wrapText="1"/>
    </xf>
    <xf numFmtId="1" fontId="25" fillId="0" borderId="0" xfId="2" applyNumberFormat="1" applyFont="1" applyFill="1"/>
    <xf numFmtId="0" fontId="29" fillId="0" borderId="1" xfId="0" applyFont="1" applyFill="1" applyBorder="1" applyAlignment="1">
      <alignment horizontal="right" wrapText="1"/>
    </xf>
    <xf numFmtId="43" fontId="29" fillId="0" borderId="0" xfId="2" applyFont="1" applyFill="1"/>
    <xf numFmtId="16" fontId="27" fillId="2" borderId="0" xfId="0" applyNumberFormat="1" applyFont="1" applyFill="1" applyBorder="1" applyAlignment="1">
      <alignment wrapText="1"/>
    </xf>
    <xf numFmtId="16" fontId="27" fillId="0" borderId="0" xfId="0" applyNumberFormat="1" applyFont="1" applyFill="1" applyBorder="1" applyAlignment="1">
      <alignment wrapText="1"/>
    </xf>
    <xf numFmtId="0" fontId="27" fillId="0" borderId="1" xfId="0" applyFont="1" applyFill="1" applyBorder="1" applyAlignment="1">
      <alignment vertical="justify"/>
    </xf>
    <xf numFmtId="164" fontId="2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justify"/>
    </xf>
    <xf numFmtId="0" fontId="27" fillId="2" borderId="17" xfId="0" applyFont="1" applyFill="1" applyBorder="1" applyAlignment="1">
      <alignment horizontal="left" vertical="justify"/>
    </xf>
    <xf numFmtId="164" fontId="29" fillId="0" borderId="0" xfId="2" applyNumberFormat="1" applyFont="1" applyFill="1"/>
    <xf numFmtId="1" fontId="37" fillId="0" borderId="0" xfId="0" applyNumberFormat="1" applyFont="1" applyFill="1"/>
    <xf numFmtId="0" fontId="37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39" fillId="0" borderId="0" xfId="0" applyFont="1" applyFill="1"/>
    <xf numFmtId="164" fontId="27" fillId="0" borderId="9" xfId="0" applyNumberFormat="1" applyFont="1" applyFill="1" applyBorder="1" applyAlignment="1">
      <alignment horizontal="right" vertical="center"/>
    </xf>
    <xf numFmtId="164" fontId="27" fillId="2" borderId="9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17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/>
    </xf>
    <xf numFmtId="0" fontId="27" fillId="0" borderId="6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164" fontId="27" fillId="0" borderId="2" xfId="0" applyNumberFormat="1" applyFont="1" applyFill="1" applyBorder="1" applyAlignment="1">
      <alignment horizontal="righ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4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64" fontId="26" fillId="0" borderId="7" xfId="0" applyNumberFormat="1" applyFont="1" applyFill="1" applyBorder="1" applyAlignment="1">
      <alignment horizontal="left"/>
    </xf>
    <xf numFmtId="164" fontId="26" fillId="0" borderId="1" xfId="0" applyNumberFormat="1" applyFont="1" applyFill="1" applyBorder="1" applyAlignment="1">
      <alignment horizontal="left"/>
    </xf>
    <xf numFmtId="166" fontId="27" fillId="0" borderId="2" xfId="2" applyNumberFormat="1" applyFont="1" applyFill="1" applyBorder="1" applyAlignment="1">
      <alignment horizontal="right" vertical="center"/>
    </xf>
    <xf numFmtId="166" fontId="27" fillId="0" borderId="8" xfId="2" applyNumberFormat="1" applyFont="1" applyFill="1" applyBorder="1" applyAlignment="1">
      <alignment horizontal="right" vertical="center"/>
    </xf>
    <xf numFmtId="166" fontId="27" fillId="0" borderId="9" xfId="2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4" fillId="0" borderId="1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left" vertical="top" wrapText="1"/>
    </xf>
    <xf numFmtId="0" fontId="27" fillId="0" borderId="8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16" fontId="24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/>
    </xf>
    <xf numFmtId="0" fontId="27" fillId="0" borderId="0" xfId="0" applyFont="1" applyFill="1" applyBorder="1" applyAlignment="1">
      <alignment horizontal="left" vertical="justify" wrapText="1"/>
    </xf>
    <xf numFmtId="0" fontId="38" fillId="2" borderId="0" xfId="0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202" t="s">
        <v>0</v>
      </c>
      <c r="B1" s="202"/>
      <c r="C1" s="202"/>
      <c r="D1" s="202"/>
      <c r="E1" s="202"/>
      <c r="F1" s="202"/>
    </row>
    <row r="2" spans="1:8" ht="66.75" customHeight="1" x14ac:dyDescent="0.2">
      <c r="A2" s="203" t="s">
        <v>79</v>
      </c>
      <c r="B2" s="203"/>
      <c r="C2" s="203"/>
      <c r="D2" s="203"/>
      <c r="E2" s="203"/>
      <c r="F2" s="203"/>
    </row>
    <row r="3" spans="1:8" ht="15.75" customHeight="1" x14ac:dyDescent="0.3">
      <c r="A3" s="199" t="s">
        <v>90</v>
      </c>
      <c r="B3" s="199"/>
      <c r="C3" s="199"/>
      <c r="D3" s="199"/>
      <c r="E3" s="199"/>
      <c r="F3" s="199"/>
      <c r="G3" s="6"/>
      <c r="H3" s="6"/>
    </row>
    <row r="4" spans="1:8" ht="65.25" customHeight="1" x14ac:dyDescent="0.3">
      <c r="A4" s="204" t="s">
        <v>222</v>
      </c>
      <c r="B4" s="204"/>
      <c r="C4" s="204"/>
      <c r="D4" s="204"/>
      <c r="E4" s="204"/>
      <c r="F4" s="204"/>
      <c r="G4" s="6"/>
      <c r="H4" s="6"/>
    </row>
    <row r="5" spans="1:8" ht="18.75" customHeight="1" x14ac:dyDescent="0.3">
      <c r="A5" s="205" t="s">
        <v>233</v>
      </c>
      <c r="B5" s="205"/>
      <c r="C5" s="205"/>
      <c r="D5" s="205"/>
      <c r="E5" s="205"/>
      <c r="F5" s="205"/>
      <c r="G5" s="6"/>
      <c r="H5" s="6"/>
    </row>
    <row r="6" spans="1:8" ht="18.75" customHeight="1" x14ac:dyDescent="0.3">
      <c r="A6" s="205" t="s">
        <v>234</v>
      </c>
      <c r="B6" s="205"/>
      <c r="C6" s="205"/>
      <c r="D6" s="205"/>
      <c r="E6" s="205"/>
      <c r="F6" s="205"/>
      <c r="G6" s="6"/>
      <c r="H6" s="6"/>
    </row>
    <row r="7" spans="1:8" ht="17.25" customHeight="1" x14ac:dyDescent="0.3">
      <c r="A7" s="205" t="s">
        <v>235</v>
      </c>
      <c r="B7" s="205"/>
      <c r="C7" s="205"/>
      <c r="D7" s="205"/>
      <c r="E7" s="205"/>
      <c r="F7" s="205"/>
      <c r="G7" s="6"/>
      <c r="H7" s="6"/>
    </row>
    <row r="8" spans="1:8" ht="15.75" customHeight="1" x14ac:dyDescent="0.3">
      <c r="A8" s="199" t="s">
        <v>236</v>
      </c>
      <c r="B8" s="199"/>
      <c r="C8" s="199"/>
      <c r="D8" s="199"/>
      <c r="E8" s="199"/>
      <c r="F8" s="199"/>
      <c r="G8" s="6"/>
      <c r="H8" s="6"/>
    </row>
    <row r="9" spans="1:8" ht="35.25" customHeight="1" x14ac:dyDescent="0.3">
      <c r="A9" s="206" t="s">
        <v>91</v>
      </c>
      <c r="B9" s="206"/>
      <c r="C9" s="206"/>
      <c r="D9" s="206"/>
      <c r="E9" s="206"/>
      <c r="F9" s="206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07" t="s">
        <v>242</v>
      </c>
      <c r="B27" s="207"/>
      <c r="C27" s="207"/>
      <c r="D27" s="207"/>
      <c r="E27" s="207"/>
      <c r="F27" s="207"/>
      <c r="G27" s="6"/>
      <c r="H27" s="6"/>
    </row>
    <row r="28" spans="1:8" ht="28.5" customHeight="1" x14ac:dyDescent="0.3">
      <c r="A28" s="198" t="s">
        <v>243</v>
      </c>
      <c r="B28" s="198"/>
      <c r="C28" s="198"/>
      <c r="D28" s="198"/>
      <c r="E28" s="198"/>
      <c r="F28" s="198"/>
      <c r="G28" s="6"/>
      <c r="H28" s="6"/>
    </row>
    <row r="29" spans="1:8" ht="19.5" customHeight="1" x14ac:dyDescent="0.3">
      <c r="A29" s="198"/>
      <c r="B29" s="198"/>
      <c r="C29" s="198"/>
      <c r="D29" s="198"/>
      <c r="E29" s="198"/>
      <c r="F29" s="198"/>
      <c r="G29" s="6"/>
      <c r="H29" s="6"/>
    </row>
    <row r="30" spans="1:8" ht="20.25" customHeight="1" x14ac:dyDescent="0.25">
      <c r="A30" s="200" t="s">
        <v>238</v>
      </c>
      <c r="B30" s="200"/>
      <c r="C30" s="200"/>
      <c r="D30" s="200"/>
      <c r="E30" s="200"/>
      <c r="F30" s="200"/>
    </row>
    <row r="31" spans="1:8" ht="52.5" customHeight="1" x14ac:dyDescent="0.25">
      <c r="A31" s="199" t="s">
        <v>239</v>
      </c>
      <c r="B31" s="199"/>
      <c r="C31" s="199"/>
      <c r="D31" s="199"/>
      <c r="E31" s="199"/>
      <c r="F31" s="199"/>
    </row>
    <row r="32" spans="1:8" ht="21.75" customHeight="1" x14ac:dyDescent="0.25">
      <c r="A32" s="201" t="s">
        <v>31</v>
      </c>
      <c r="B32" s="201"/>
      <c r="C32" s="201"/>
      <c r="D32" s="201"/>
      <c r="E32" s="201"/>
      <c r="F32" s="201"/>
    </row>
    <row r="33" spans="1:6" ht="102.75" customHeight="1" x14ac:dyDescent="0.25">
      <c r="A33" s="199" t="s">
        <v>197</v>
      </c>
      <c r="B33" s="199"/>
      <c r="C33" s="199"/>
      <c r="D33" s="199"/>
      <c r="E33" s="199"/>
      <c r="F33" s="199"/>
    </row>
    <row r="34" spans="1:6" ht="17.25" customHeight="1" x14ac:dyDescent="0.25">
      <c r="A34" s="199" t="s">
        <v>38</v>
      </c>
      <c r="B34" s="199"/>
      <c r="C34" s="199"/>
      <c r="D34" s="199"/>
      <c r="E34" s="199"/>
      <c r="F34" s="199"/>
    </row>
    <row r="35" spans="1:6" ht="35.25" customHeight="1" x14ac:dyDescent="0.25">
      <c r="A35" s="199" t="s">
        <v>108</v>
      </c>
      <c r="B35" s="199"/>
      <c r="C35" s="199"/>
      <c r="D35" s="199"/>
      <c r="E35" s="199"/>
      <c r="F35" s="199"/>
    </row>
    <row r="36" spans="1:6" ht="35.25" customHeight="1" x14ac:dyDescent="0.25">
      <c r="A36" s="199" t="s">
        <v>196</v>
      </c>
      <c r="B36" s="199"/>
      <c r="C36" s="199"/>
      <c r="D36" s="199"/>
      <c r="E36" s="199"/>
      <c r="F36" s="199"/>
    </row>
    <row r="37" spans="1:6" ht="21.75" customHeight="1" x14ac:dyDescent="0.25">
      <c r="A37" s="199" t="s">
        <v>72</v>
      </c>
      <c r="B37" s="199"/>
      <c r="C37" s="199"/>
      <c r="D37" s="199"/>
      <c r="E37" s="199"/>
      <c r="F37" s="199"/>
    </row>
    <row r="38" spans="1:6" ht="84" customHeight="1" x14ac:dyDescent="0.25">
      <c r="A38" s="199" t="s">
        <v>195</v>
      </c>
      <c r="B38" s="199"/>
      <c r="C38" s="199"/>
      <c r="D38" s="199"/>
      <c r="E38" s="199"/>
      <c r="F38" s="199"/>
    </row>
    <row r="39" spans="1:6" s="67" customFormat="1" ht="65.25" customHeight="1" x14ac:dyDescent="0.25">
      <c r="A39" s="208" t="s">
        <v>113</v>
      </c>
      <c r="B39" s="208"/>
      <c r="C39" s="208"/>
      <c r="D39" s="208"/>
      <c r="E39" s="208"/>
      <c r="F39" s="208"/>
    </row>
    <row r="40" spans="1:6" ht="19.5" customHeight="1" x14ac:dyDescent="0.25">
      <c r="A40" s="199" t="s">
        <v>37</v>
      </c>
      <c r="B40" s="199"/>
      <c r="C40" s="199"/>
      <c r="D40" s="199"/>
      <c r="E40" s="199"/>
      <c r="F40" s="199"/>
    </row>
    <row r="41" spans="1:6" ht="17.25" customHeight="1" x14ac:dyDescent="0.25">
      <c r="A41" s="199" t="s">
        <v>70</v>
      </c>
      <c r="B41" s="199"/>
      <c r="C41" s="199"/>
      <c r="D41" s="199"/>
      <c r="E41" s="199"/>
      <c r="F41" s="199"/>
    </row>
    <row r="42" spans="1:6" ht="87" customHeight="1" x14ac:dyDescent="0.25">
      <c r="A42" s="199" t="s">
        <v>226</v>
      </c>
      <c r="B42" s="199"/>
      <c r="C42" s="199"/>
      <c r="D42" s="199"/>
      <c r="E42" s="199"/>
      <c r="F42" s="199"/>
    </row>
    <row r="43" spans="1:6" ht="19.5" customHeight="1" x14ac:dyDescent="0.25">
      <c r="A43" s="199" t="s">
        <v>72</v>
      </c>
      <c r="B43" s="199"/>
      <c r="C43" s="199"/>
      <c r="D43" s="199"/>
      <c r="E43" s="199"/>
      <c r="F43" s="199"/>
    </row>
    <row r="44" spans="1:6" ht="68.25" customHeight="1" x14ac:dyDescent="0.25">
      <c r="A44" s="199" t="s">
        <v>128</v>
      </c>
      <c r="B44" s="199"/>
      <c r="C44" s="199"/>
      <c r="D44" s="199"/>
      <c r="E44" s="199"/>
      <c r="F44" s="199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13" t="s">
        <v>2</v>
      </c>
      <c r="C46" s="213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211" t="s">
        <v>30</v>
      </c>
      <c r="B47" s="209" t="s">
        <v>117</v>
      </c>
      <c r="C47" s="21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214"/>
      <c r="B48" s="209" t="s">
        <v>95</v>
      </c>
      <c r="C48" s="21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211" t="s">
        <v>8</v>
      </c>
      <c r="B49" s="209" t="s">
        <v>118</v>
      </c>
      <c r="C49" s="21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212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212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211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212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212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212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212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212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212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212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214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215"/>
      <c r="C61" s="215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16" t="s">
        <v>29</v>
      </c>
      <c r="B63" s="216"/>
      <c r="C63" s="216"/>
      <c r="D63" s="216"/>
      <c r="E63" s="216"/>
      <c r="F63" s="216"/>
    </row>
    <row r="64" spans="1:8" ht="106.5" customHeight="1" x14ac:dyDescent="0.25">
      <c r="A64" s="217" t="s">
        <v>240</v>
      </c>
      <c r="B64" s="217"/>
      <c r="C64" s="217"/>
      <c r="D64" s="217"/>
      <c r="E64" s="217"/>
      <c r="F64" s="217"/>
    </row>
    <row r="65" spans="1:6" ht="65.25" customHeight="1" x14ac:dyDescent="0.25">
      <c r="A65" s="218" t="s">
        <v>198</v>
      </c>
      <c r="B65" s="217"/>
      <c r="C65" s="217"/>
      <c r="D65" s="217"/>
      <c r="E65" s="217"/>
      <c r="F65" s="217"/>
    </row>
    <row r="66" spans="1:6" ht="36.75" customHeight="1" x14ac:dyDescent="0.25">
      <c r="A66" s="218" t="s">
        <v>121</v>
      </c>
      <c r="B66" s="217"/>
      <c r="C66" s="217"/>
      <c r="D66" s="217"/>
      <c r="E66" s="217"/>
      <c r="F66" s="217"/>
    </row>
    <row r="67" spans="1:6" ht="68.25" customHeight="1" x14ac:dyDescent="0.25">
      <c r="A67" s="218" t="s">
        <v>171</v>
      </c>
      <c r="B67" s="218"/>
      <c r="C67" s="218"/>
      <c r="D67" s="218"/>
      <c r="E67" s="218"/>
      <c r="F67" s="218"/>
    </row>
    <row r="68" spans="1:6" ht="87.75" customHeight="1" x14ac:dyDescent="0.25">
      <c r="A68" s="218" t="s">
        <v>227</v>
      </c>
      <c r="B68" s="218"/>
      <c r="C68" s="218"/>
      <c r="D68" s="218"/>
      <c r="E68" s="218"/>
      <c r="F68" s="218"/>
    </row>
    <row r="69" spans="1:6" ht="20.25" customHeight="1" x14ac:dyDescent="0.25">
      <c r="A69" s="220" t="s">
        <v>32</v>
      </c>
      <c r="B69" s="220"/>
      <c r="C69" s="220"/>
      <c r="D69" s="220"/>
      <c r="E69" s="220"/>
      <c r="F69" s="220"/>
    </row>
    <row r="70" spans="1:6" ht="114" customHeight="1" x14ac:dyDescent="0.25">
      <c r="A70" s="219" t="s">
        <v>201</v>
      </c>
      <c r="B70" s="219"/>
      <c r="C70" s="219"/>
      <c r="D70" s="219"/>
      <c r="E70" s="219"/>
      <c r="F70" s="219"/>
    </row>
    <row r="71" spans="1:6" ht="71.25" customHeight="1" x14ac:dyDescent="0.25">
      <c r="A71" s="219" t="s">
        <v>190</v>
      </c>
      <c r="B71" s="219"/>
      <c r="C71" s="219"/>
      <c r="D71" s="219"/>
      <c r="E71" s="219"/>
      <c r="F71" s="219"/>
    </row>
    <row r="72" spans="1:6" ht="83.25" customHeight="1" x14ac:dyDescent="0.25">
      <c r="A72" s="219" t="s">
        <v>228</v>
      </c>
      <c r="B72" s="219"/>
      <c r="C72" s="219"/>
      <c r="D72" s="219"/>
      <c r="E72" s="219"/>
      <c r="F72" s="219"/>
    </row>
    <row r="73" spans="1:6" ht="38.25" customHeight="1" x14ac:dyDescent="0.25">
      <c r="A73" s="219" t="s">
        <v>191</v>
      </c>
      <c r="B73" s="219"/>
      <c r="C73" s="219"/>
      <c r="D73" s="219"/>
      <c r="E73" s="219"/>
      <c r="F73" s="219"/>
    </row>
    <row r="74" spans="1:6" ht="82.5" customHeight="1" x14ac:dyDescent="0.25">
      <c r="A74" s="219" t="s">
        <v>202</v>
      </c>
      <c r="B74" s="219"/>
      <c r="C74" s="219"/>
      <c r="D74" s="219"/>
      <c r="E74" s="219"/>
      <c r="F74" s="219"/>
    </row>
    <row r="75" spans="1:6" ht="18.75" customHeight="1" x14ac:dyDescent="0.25">
      <c r="A75" s="220" t="s">
        <v>35</v>
      </c>
      <c r="B75" s="220"/>
      <c r="C75" s="220"/>
      <c r="D75" s="220"/>
      <c r="E75" s="220"/>
      <c r="F75" s="220"/>
    </row>
    <row r="76" spans="1:6" ht="20.25" customHeight="1" x14ac:dyDescent="0.25">
      <c r="A76" s="219" t="s">
        <v>80</v>
      </c>
      <c r="B76" s="219"/>
      <c r="C76" s="219"/>
      <c r="D76" s="219"/>
      <c r="E76" s="219"/>
      <c r="F76" s="219"/>
    </row>
    <row r="77" spans="1:6" ht="87" customHeight="1" x14ac:dyDescent="0.25">
      <c r="A77" s="219" t="s">
        <v>186</v>
      </c>
      <c r="B77" s="219"/>
      <c r="C77" s="219"/>
      <c r="D77" s="219"/>
      <c r="E77" s="219"/>
      <c r="F77" s="219"/>
    </row>
    <row r="78" spans="1:6" ht="48" customHeight="1" x14ac:dyDescent="0.25">
      <c r="A78" s="219" t="s">
        <v>203</v>
      </c>
      <c r="B78" s="219"/>
      <c r="C78" s="219"/>
      <c r="D78" s="219"/>
      <c r="E78" s="219"/>
      <c r="F78" s="219"/>
    </row>
    <row r="79" spans="1:6" ht="48.75" customHeight="1" x14ac:dyDescent="0.25">
      <c r="A79" s="219" t="s">
        <v>126</v>
      </c>
      <c r="B79" s="219"/>
      <c r="C79" s="219"/>
      <c r="D79" s="219"/>
      <c r="E79" s="219"/>
      <c r="F79" s="219"/>
    </row>
    <row r="80" spans="1:6" ht="48.75" customHeight="1" x14ac:dyDescent="0.25">
      <c r="A80" s="219" t="s">
        <v>184</v>
      </c>
      <c r="B80" s="219"/>
      <c r="C80" s="219"/>
      <c r="D80" s="219"/>
      <c r="E80" s="219"/>
      <c r="F80" s="219"/>
    </row>
    <row r="81" spans="1:6" ht="48.75" customHeight="1" x14ac:dyDescent="0.25">
      <c r="A81" s="219" t="s">
        <v>204</v>
      </c>
      <c r="B81" s="219"/>
      <c r="C81" s="219"/>
      <c r="D81" s="219"/>
      <c r="E81" s="219"/>
      <c r="F81" s="219"/>
    </row>
    <row r="82" spans="1:6" ht="21" customHeight="1" x14ac:dyDescent="0.2">
      <c r="A82" s="221" t="s">
        <v>199</v>
      </c>
      <c r="B82" s="221"/>
      <c r="C82" s="221"/>
      <c r="D82" s="221"/>
      <c r="E82" s="221"/>
      <c r="F82" s="221"/>
    </row>
    <row r="83" spans="1:6" ht="20.25" customHeight="1" x14ac:dyDescent="0.25">
      <c r="A83" s="219" t="s">
        <v>80</v>
      </c>
      <c r="B83" s="219"/>
      <c r="C83" s="219"/>
      <c r="D83" s="219"/>
      <c r="E83" s="219"/>
      <c r="F83" s="219"/>
    </row>
    <row r="84" spans="1:6" ht="68.25" customHeight="1" x14ac:dyDescent="0.25">
      <c r="A84" s="218" t="s">
        <v>200</v>
      </c>
      <c r="B84" s="218"/>
      <c r="C84" s="218"/>
      <c r="D84" s="218"/>
      <c r="E84" s="218"/>
      <c r="F84" s="218"/>
    </row>
    <row r="85" spans="1:6" ht="24.75" hidden="1" customHeight="1" x14ac:dyDescent="0.25">
      <c r="A85" s="220" t="s">
        <v>85</v>
      </c>
      <c r="B85" s="220"/>
      <c r="C85" s="220"/>
      <c r="D85" s="220"/>
      <c r="E85" s="220"/>
      <c r="F85" s="220"/>
    </row>
    <row r="86" spans="1:6" ht="18" customHeight="1" x14ac:dyDescent="0.25">
      <c r="A86" s="217" t="s">
        <v>31</v>
      </c>
      <c r="B86" s="217"/>
      <c r="C86" s="217"/>
      <c r="D86" s="217"/>
      <c r="E86" s="217"/>
      <c r="F86" s="217"/>
    </row>
    <row r="87" spans="1:6" ht="32.25" customHeight="1" x14ac:dyDescent="0.3">
      <c r="A87" s="222" t="s">
        <v>129</v>
      </c>
      <c r="B87" s="222"/>
      <c r="C87" s="222"/>
      <c r="D87" s="222"/>
      <c r="E87" s="222"/>
      <c r="F87" s="222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18" t="s">
        <v>130</v>
      </c>
      <c r="B89" s="218"/>
      <c r="C89" s="218"/>
      <c r="D89" s="218"/>
      <c r="E89" s="218"/>
      <c r="F89" s="218"/>
    </row>
    <row r="90" spans="1:6" ht="21" customHeight="1" x14ac:dyDescent="0.25">
      <c r="A90" s="218" t="s">
        <v>224</v>
      </c>
      <c r="B90" s="218"/>
      <c r="C90" s="218"/>
      <c r="D90" s="218"/>
      <c r="E90" s="218"/>
      <c r="F90" s="218"/>
    </row>
    <row r="91" spans="1:6" ht="21" customHeight="1" x14ac:dyDescent="0.25">
      <c r="A91" s="218" t="s">
        <v>131</v>
      </c>
      <c r="B91" s="218"/>
      <c r="C91" s="218"/>
      <c r="D91" s="218"/>
      <c r="E91" s="218"/>
      <c r="F91" s="218"/>
    </row>
    <row r="92" spans="1:6" ht="21" customHeight="1" x14ac:dyDescent="0.25">
      <c r="A92" s="218" t="s">
        <v>150</v>
      </c>
      <c r="B92" s="218"/>
      <c r="C92" s="218"/>
      <c r="D92" s="218"/>
      <c r="E92" s="218"/>
      <c r="F92" s="218"/>
    </row>
    <row r="93" spans="1:6" ht="21" customHeight="1" x14ac:dyDescent="0.25">
      <c r="A93" s="218" t="s">
        <v>132</v>
      </c>
      <c r="B93" s="218"/>
      <c r="C93" s="218"/>
      <c r="D93" s="218"/>
      <c r="E93" s="218"/>
      <c r="F93" s="218"/>
    </row>
    <row r="94" spans="1:6" ht="39" customHeight="1" x14ac:dyDescent="0.25">
      <c r="A94" s="218" t="s">
        <v>133</v>
      </c>
      <c r="B94" s="218"/>
      <c r="C94" s="218"/>
      <c r="D94" s="218"/>
      <c r="E94" s="218"/>
      <c r="F94" s="218"/>
    </row>
    <row r="95" spans="1:6" ht="72.75" customHeight="1" x14ac:dyDescent="0.25">
      <c r="A95" s="218" t="s">
        <v>229</v>
      </c>
      <c r="B95" s="218"/>
      <c r="C95" s="218"/>
      <c r="D95" s="218"/>
      <c r="E95" s="218"/>
      <c r="F95" s="218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18" t="s">
        <v>134</v>
      </c>
      <c r="B97" s="218"/>
      <c r="C97" s="218"/>
      <c r="D97" s="218"/>
      <c r="E97" s="218"/>
      <c r="F97" s="218"/>
    </row>
    <row r="98" spans="1:6" ht="21" customHeight="1" x14ac:dyDescent="0.25">
      <c r="A98" s="218" t="s">
        <v>135</v>
      </c>
      <c r="B98" s="218"/>
      <c r="C98" s="218"/>
      <c r="D98" s="218"/>
      <c r="E98" s="218"/>
      <c r="F98" s="218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18" t="s">
        <v>136</v>
      </c>
      <c r="B100" s="218"/>
      <c r="C100" s="218"/>
      <c r="D100" s="218"/>
      <c r="E100" s="218"/>
      <c r="F100" s="218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18" t="s">
        <v>137</v>
      </c>
      <c r="B102" s="218"/>
      <c r="C102" s="218"/>
      <c r="D102" s="218"/>
      <c r="E102" s="218"/>
      <c r="F102" s="218"/>
    </row>
    <row r="103" spans="1:6" ht="21" customHeight="1" x14ac:dyDescent="0.25">
      <c r="A103" s="218" t="s">
        <v>225</v>
      </c>
      <c r="B103" s="218"/>
      <c r="C103" s="218"/>
      <c r="D103" s="218"/>
      <c r="E103" s="218"/>
      <c r="F103" s="218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18" t="s">
        <v>143</v>
      </c>
      <c r="B105" s="218"/>
      <c r="C105" s="218"/>
      <c r="D105" s="218"/>
      <c r="E105" s="218"/>
      <c r="F105" s="218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18" t="s">
        <v>138</v>
      </c>
      <c r="B107" s="218"/>
      <c r="C107" s="218"/>
      <c r="D107" s="218"/>
      <c r="E107" s="218"/>
      <c r="F107" s="218"/>
    </row>
    <row r="108" spans="1:6" ht="32.25" customHeight="1" x14ac:dyDescent="0.25">
      <c r="A108" s="218" t="s">
        <v>141</v>
      </c>
      <c r="B108" s="218"/>
      <c r="C108" s="218"/>
      <c r="D108" s="218"/>
      <c r="E108" s="218"/>
      <c r="F108" s="218"/>
    </row>
    <row r="109" spans="1:6" ht="21" customHeight="1" x14ac:dyDescent="0.25">
      <c r="A109" s="218" t="s">
        <v>139</v>
      </c>
      <c r="B109" s="218"/>
      <c r="C109" s="218"/>
      <c r="D109" s="218"/>
      <c r="E109" s="218"/>
      <c r="F109" s="218"/>
    </row>
    <row r="110" spans="1:6" ht="21" customHeight="1" x14ac:dyDescent="0.25">
      <c r="A110" s="218" t="s">
        <v>140</v>
      </c>
      <c r="B110" s="218"/>
      <c r="C110" s="218"/>
      <c r="D110" s="218"/>
      <c r="E110" s="218"/>
      <c r="F110" s="218"/>
    </row>
    <row r="111" spans="1:6" ht="18" customHeight="1" x14ac:dyDescent="0.3">
      <c r="A111" s="222" t="s">
        <v>87</v>
      </c>
      <c r="B111" s="222"/>
      <c r="C111" s="222"/>
      <c r="D111" s="222"/>
      <c r="E111" s="222"/>
      <c r="F111" s="222"/>
    </row>
    <row r="112" spans="1:6" ht="51" customHeight="1" x14ac:dyDescent="0.25">
      <c r="A112" s="223" t="s">
        <v>174</v>
      </c>
      <c r="B112" s="223"/>
      <c r="C112" s="223"/>
      <c r="D112" s="223"/>
      <c r="E112" s="223"/>
      <c r="F112" s="223"/>
    </row>
    <row r="113" spans="1:14" ht="18" customHeight="1" x14ac:dyDescent="0.3">
      <c r="A113" s="222" t="s">
        <v>81</v>
      </c>
      <c r="B113" s="222"/>
      <c r="C113" s="222"/>
      <c r="D113" s="222"/>
      <c r="E113" s="222"/>
      <c r="F113" s="222"/>
    </row>
    <row r="114" spans="1:14" s="68" customFormat="1" ht="18" customHeight="1" x14ac:dyDescent="0.25">
      <c r="A114" s="223" t="s">
        <v>86</v>
      </c>
      <c r="B114" s="223"/>
      <c r="C114" s="223"/>
      <c r="D114" s="223"/>
      <c r="E114" s="223"/>
      <c r="F114" s="223"/>
    </row>
    <row r="115" spans="1:14" ht="34.5" customHeight="1" x14ac:dyDescent="0.25">
      <c r="A115" s="223" t="s">
        <v>175</v>
      </c>
      <c r="B115" s="223"/>
      <c r="C115" s="223"/>
      <c r="D115" s="223"/>
      <c r="E115" s="223"/>
      <c r="F115" s="223"/>
    </row>
    <row r="116" spans="1:14" ht="18" customHeight="1" x14ac:dyDescent="0.3">
      <c r="A116" s="222" t="s">
        <v>194</v>
      </c>
      <c r="B116" s="222"/>
      <c r="C116" s="222"/>
      <c r="D116" s="222"/>
      <c r="E116" s="222"/>
      <c r="F116" s="222"/>
    </row>
    <row r="117" spans="1:14" s="68" customFormat="1" ht="18" customHeight="1" x14ac:dyDescent="0.25">
      <c r="A117" s="223" t="s">
        <v>230</v>
      </c>
      <c r="B117" s="223"/>
      <c r="C117" s="223"/>
      <c r="D117" s="223"/>
      <c r="E117" s="223"/>
      <c r="F117" s="223"/>
    </row>
    <row r="118" spans="1:14" ht="17.25" customHeight="1" x14ac:dyDescent="0.25">
      <c r="A118" s="223" t="s">
        <v>231</v>
      </c>
      <c r="B118" s="223"/>
      <c r="C118" s="223"/>
      <c r="D118" s="223"/>
      <c r="E118" s="223"/>
      <c r="F118" s="223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13" t="s">
        <v>2</v>
      </c>
      <c r="C120" s="213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211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212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212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212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212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212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212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212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212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212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212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212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212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212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212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212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212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212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212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212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212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212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212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26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26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26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26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26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26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26"/>
      <c r="B150" s="227" t="s">
        <v>123</v>
      </c>
      <c r="C150" s="228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26"/>
      <c r="B151" s="224" t="s">
        <v>125</v>
      </c>
      <c r="C151" s="22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26"/>
      <c r="B152" s="224" t="s">
        <v>152</v>
      </c>
      <c r="C152" s="22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26"/>
      <c r="B153" s="224" t="s">
        <v>192</v>
      </c>
      <c r="C153" s="22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26"/>
      <c r="B154" s="224" t="s">
        <v>124</v>
      </c>
      <c r="C154" s="22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211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212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212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212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212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212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212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212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212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212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212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212"/>
      <c r="B166" s="224" t="s">
        <v>142</v>
      </c>
      <c r="C166" s="225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212"/>
      <c r="B167" s="224" t="s">
        <v>177</v>
      </c>
      <c r="C167" s="225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212"/>
      <c r="B168" s="224" t="s">
        <v>176</v>
      </c>
      <c r="C168" s="225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214"/>
      <c r="B169" s="224" t="s">
        <v>182</v>
      </c>
      <c r="C169" s="22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26" t="s">
        <v>14</v>
      </c>
      <c r="B170" s="224" t="s">
        <v>54</v>
      </c>
      <c r="C170" s="22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26"/>
      <c r="B171" s="224" t="s">
        <v>40</v>
      </c>
      <c r="C171" s="22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26"/>
      <c r="B172" s="224" t="s">
        <v>42</v>
      </c>
      <c r="C172" s="22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26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26"/>
      <c r="B174" s="224" t="s">
        <v>73</v>
      </c>
      <c r="C174" s="225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26"/>
      <c r="B175" s="224" t="s">
        <v>41</v>
      </c>
      <c r="C175" s="22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24" t="s">
        <v>74</v>
      </c>
      <c r="C176" s="225"/>
      <c r="D176" s="36">
        <v>0</v>
      </c>
      <c r="E176" s="39"/>
      <c r="F176" s="35">
        <f t="shared" si="2"/>
        <v>0</v>
      </c>
    </row>
    <row r="177" spans="1:6" ht="15.75" x14ac:dyDescent="0.25">
      <c r="A177" s="211" t="s">
        <v>25</v>
      </c>
      <c r="B177" s="224" t="s">
        <v>116</v>
      </c>
      <c r="C177" s="225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212"/>
      <c r="B178" s="224" t="s">
        <v>115</v>
      </c>
      <c r="C178" s="225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212"/>
      <c r="B179" s="224" t="s">
        <v>101</v>
      </c>
      <c r="C179" s="225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212"/>
      <c r="B180" s="224" t="s">
        <v>100</v>
      </c>
      <c r="C180" s="225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212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214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24" t="s">
        <v>71</v>
      </c>
      <c r="C183" s="225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211" t="s">
        <v>26</v>
      </c>
      <c r="B184" s="224" t="s">
        <v>93</v>
      </c>
      <c r="C184" s="225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212"/>
      <c r="B185" s="224" t="s">
        <v>65</v>
      </c>
      <c r="C185" s="225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212"/>
      <c r="B186" s="224" t="s">
        <v>97</v>
      </c>
      <c r="C186" s="225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212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212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212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212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212"/>
      <c r="B191" s="224" t="s">
        <v>145</v>
      </c>
      <c r="C191" s="225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212"/>
      <c r="B192" s="224" t="s">
        <v>99</v>
      </c>
      <c r="C192" s="225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212"/>
      <c r="B193" s="224" t="s">
        <v>144</v>
      </c>
      <c r="C193" s="225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212"/>
      <c r="B194" s="224" t="s">
        <v>146</v>
      </c>
      <c r="C194" s="225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215"/>
      <c r="C195" s="215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41" t="s">
        <v>241</v>
      </c>
      <c r="B197" s="241"/>
      <c r="C197" s="241"/>
      <c r="D197" s="241"/>
      <c r="E197" s="241"/>
      <c r="F197" s="241"/>
    </row>
    <row r="198" spans="1:13" ht="16.5" customHeight="1" x14ac:dyDescent="0.25">
      <c r="A198" s="241" t="s">
        <v>232</v>
      </c>
      <c r="B198" s="241"/>
      <c r="C198" s="241"/>
      <c r="D198" s="241"/>
      <c r="E198" s="241"/>
      <c r="F198" s="241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51" t="s">
        <v>10</v>
      </c>
      <c r="B200" s="252"/>
      <c r="C200" s="253" t="s">
        <v>11</v>
      </c>
      <c r="D200" s="253"/>
      <c r="E200" s="253"/>
      <c r="F200" s="253"/>
    </row>
    <row r="201" spans="1:13" ht="17.25" customHeight="1" x14ac:dyDescent="0.25">
      <c r="A201" s="41" t="s">
        <v>12</v>
      </c>
      <c r="B201" s="72">
        <v>33.5</v>
      </c>
      <c r="C201" s="229" t="s">
        <v>27</v>
      </c>
      <c r="D201" s="230"/>
      <c r="E201" s="231"/>
      <c r="F201" s="248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32"/>
      <c r="D202" s="233"/>
      <c r="E202" s="234"/>
      <c r="F202" s="249"/>
    </row>
    <row r="203" spans="1:13" ht="16.5" customHeight="1" x14ac:dyDescent="0.25">
      <c r="A203" s="41" t="s">
        <v>28</v>
      </c>
      <c r="B203" s="72">
        <v>720</v>
      </c>
      <c r="C203" s="235"/>
      <c r="D203" s="236"/>
      <c r="E203" s="237"/>
      <c r="F203" s="250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38" t="s">
        <v>153</v>
      </c>
      <c r="B204" s="248">
        <v>24924</v>
      </c>
      <c r="C204" s="242" t="s">
        <v>154</v>
      </c>
      <c r="D204" s="243"/>
      <c r="E204" s="244"/>
      <c r="F204" s="74">
        <v>7447</v>
      </c>
      <c r="H204" s="16"/>
    </row>
    <row r="205" spans="1:13" ht="16.5" customHeight="1" x14ac:dyDescent="0.2">
      <c r="A205" s="239"/>
      <c r="B205" s="249"/>
      <c r="C205" s="242" t="s">
        <v>168</v>
      </c>
      <c r="D205" s="243"/>
      <c r="E205" s="244"/>
      <c r="F205" s="74">
        <f>313-84.6</f>
        <v>228.4</v>
      </c>
      <c r="H205" s="16"/>
    </row>
    <row r="206" spans="1:13" ht="16.5" customHeight="1" x14ac:dyDescent="0.2">
      <c r="A206" s="239"/>
      <c r="B206" s="249"/>
      <c r="C206" s="242" t="s">
        <v>155</v>
      </c>
      <c r="D206" s="243"/>
      <c r="E206" s="244"/>
      <c r="F206" s="74">
        <v>849</v>
      </c>
      <c r="H206" s="16"/>
    </row>
    <row r="207" spans="1:13" ht="16.5" customHeight="1" x14ac:dyDescent="0.2">
      <c r="A207" s="239"/>
      <c r="B207" s="249"/>
      <c r="C207" s="242" t="s">
        <v>156</v>
      </c>
      <c r="D207" s="243"/>
      <c r="E207" s="244"/>
      <c r="F207" s="74">
        <v>1543.8</v>
      </c>
      <c r="H207" s="16"/>
    </row>
    <row r="208" spans="1:13" ht="16.5" customHeight="1" x14ac:dyDescent="0.2">
      <c r="A208" s="239"/>
      <c r="B208" s="249"/>
      <c r="C208" s="242" t="s">
        <v>161</v>
      </c>
      <c r="D208" s="243"/>
      <c r="E208" s="244"/>
      <c r="F208" s="74">
        <v>1554.3</v>
      </c>
      <c r="H208" s="16"/>
    </row>
    <row r="209" spans="1:13" ht="16.5" customHeight="1" x14ac:dyDescent="0.2">
      <c r="A209" s="239"/>
      <c r="B209" s="249"/>
      <c r="C209" s="242" t="s">
        <v>157</v>
      </c>
      <c r="D209" s="243"/>
      <c r="E209" s="244"/>
      <c r="F209" s="74">
        <v>213.7</v>
      </c>
      <c r="H209" s="16"/>
    </row>
    <row r="210" spans="1:13" ht="16.5" customHeight="1" x14ac:dyDescent="0.2">
      <c r="A210" s="239"/>
      <c r="B210" s="249"/>
      <c r="C210" s="242" t="s">
        <v>158</v>
      </c>
      <c r="D210" s="243"/>
      <c r="E210" s="244"/>
      <c r="F210" s="74">
        <v>1301.5</v>
      </c>
      <c r="H210" s="16"/>
    </row>
    <row r="211" spans="1:13" ht="33" customHeight="1" x14ac:dyDescent="0.2">
      <c r="A211" s="239"/>
      <c r="B211" s="249"/>
      <c r="C211" s="242" t="s">
        <v>159</v>
      </c>
      <c r="D211" s="243"/>
      <c r="E211" s="244"/>
      <c r="F211" s="74">
        <v>213.6</v>
      </c>
      <c r="H211" s="16"/>
    </row>
    <row r="212" spans="1:13" ht="14.25" customHeight="1" x14ac:dyDescent="0.2">
      <c r="A212" s="239"/>
      <c r="B212" s="249"/>
      <c r="C212" s="242" t="s">
        <v>160</v>
      </c>
      <c r="D212" s="243"/>
      <c r="E212" s="244"/>
      <c r="F212" s="74">
        <f>1130.5+84.6</f>
        <v>1215.0999999999999</v>
      </c>
      <c r="H212" s="16"/>
    </row>
    <row r="213" spans="1:13" ht="33" customHeight="1" x14ac:dyDescent="0.2">
      <c r="A213" s="239"/>
      <c r="B213" s="249"/>
      <c r="C213" s="242" t="s">
        <v>162</v>
      </c>
      <c r="D213" s="243"/>
      <c r="E213" s="244"/>
      <c r="F213" s="74">
        <v>670.6</v>
      </c>
      <c r="H213" s="16"/>
    </row>
    <row r="214" spans="1:13" ht="16.5" customHeight="1" x14ac:dyDescent="0.2">
      <c r="A214" s="239"/>
      <c r="B214" s="249"/>
      <c r="C214" s="242" t="s">
        <v>163</v>
      </c>
      <c r="D214" s="243"/>
      <c r="E214" s="244"/>
      <c r="F214" s="74">
        <v>930.4</v>
      </c>
      <c r="H214" s="16"/>
    </row>
    <row r="215" spans="1:13" ht="16.5" customHeight="1" x14ac:dyDescent="0.2">
      <c r="A215" s="239"/>
      <c r="B215" s="249"/>
      <c r="C215" s="242" t="s">
        <v>164</v>
      </c>
      <c r="D215" s="243"/>
      <c r="E215" s="244"/>
      <c r="F215" s="74">
        <v>1589</v>
      </c>
      <c r="H215" s="16"/>
    </row>
    <row r="216" spans="1:13" ht="16.5" customHeight="1" x14ac:dyDescent="0.2">
      <c r="A216" s="239"/>
      <c r="B216" s="249"/>
      <c r="C216" s="242" t="s">
        <v>163</v>
      </c>
      <c r="D216" s="243"/>
      <c r="E216" s="244"/>
      <c r="F216" s="74">
        <v>2190.4</v>
      </c>
      <c r="H216" s="16"/>
    </row>
    <row r="217" spans="1:13" ht="16.5" customHeight="1" x14ac:dyDescent="0.2">
      <c r="A217" s="239"/>
      <c r="B217" s="249"/>
      <c r="C217" s="242" t="s">
        <v>165</v>
      </c>
      <c r="D217" s="243"/>
      <c r="E217" s="244"/>
      <c r="F217" s="74">
        <v>4609.7</v>
      </c>
      <c r="H217" s="16"/>
    </row>
    <row r="218" spans="1:13" ht="16.5" customHeight="1" x14ac:dyDescent="0.2">
      <c r="A218" s="239"/>
      <c r="B218" s="249"/>
      <c r="C218" s="245" t="s">
        <v>88</v>
      </c>
      <c r="D218" s="246"/>
      <c r="E218" s="247"/>
      <c r="F218" s="74">
        <v>64.5</v>
      </c>
      <c r="H218" s="16"/>
    </row>
    <row r="219" spans="1:13" ht="16.5" customHeight="1" x14ac:dyDescent="0.2">
      <c r="A219" s="239"/>
      <c r="B219" s="249"/>
      <c r="C219" s="242" t="s">
        <v>166</v>
      </c>
      <c r="D219" s="243"/>
      <c r="E219" s="244"/>
      <c r="F219" s="74">
        <v>219.6</v>
      </c>
      <c r="H219" s="16"/>
    </row>
    <row r="220" spans="1:13" ht="16.5" customHeight="1" x14ac:dyDescent="0.2">
      <c r="A220" s="240"/>
      <c r="B220" s="250"/>
      <c r="C220" s="242" t="s">
        <v>167</v>
      </c>
      <c r="D220" s="243"/>
      <c r="E220" s="244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42" t="s">
        <v>170</v>
      </c>
      <c r="D221" s="243"/>
      <c r="E221" s="244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42" t="s">
        <v>89</v>
      </c>
      <c r="D222" s="243"/>
      <c r="E222" s="244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42" t="s">
        <v>160</v>
      </c>
      <c r="D223" s="243"/>
      <c r="E223" s="244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54" t="s">
        <v>9</v>
      </c>
      <c r="D224" s="254"/>
      <c r="E224" s="254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55" t="s">
        <v>66</v>
      </c>
      <c r="B226" s="255"/>
      <c r="C226" s="255"/>
      <c r="D226" s="255"/>
      <c r="E226" s="256" t="s">
        <v>67</v>
      </c>
      <c r="F226" s="256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6"/>
  <sheetViews>
    <sheetView tabSelected="1" topLeftCell="A189" zoomScaleNormal="100" zoomScaleSheetLayoutView="50" workbookViewId="0">
      <selection activeCell="G276" sqref="G1:I1048576"/>
    </sheetView>
  </sheetViews>
  <sheetFormatPr defaultColWidth="9.140625" defaultRowHeight="18" x14ac:dyDescent="0.25"/>
  <cols>
    <col min="1" max="1" width="48.7109375" style="79" customWidth="1"/>
    <col min="2" max="2" width="15.85546875" style="79" customWidth="1"/>
    <col min="3" max="3" width="15.42578125" style="79" customWidth="1"/>
    <col min="4" max="4" width="15.7109375" style="79" customWidth="1"/>
    <col min="5" max="5" width="20.5703125" style="147" customWidth="1"/>
    <col min="6" max="6" width="21.140625" style="79" customWidth="1"/>
    <col min="7" max="7" width="20.42578125" style="119" hidden="1" customWidth="1"/>
    <col min="8" max="8" width="15.42578125" style="87" hidden="1" customWidth="1"/>
    <col min="9" max="9" width="15.85546875" style="79" hidden="1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304" t="s">
        <v>0</v>
      </c>
      <c r="B1" s="304"/>
      <c r="C1" s="304"/>
      <c r="D1" s="304"/>
      <c r="E1" s="304"/>
      <c r="F1" s="304"/>
    </row>
    <row r="2" spans="1:8" ht="66.75" customHeight="1" x14ac:dyDescent="0.25">
      <c r="A2" s="305" t="s">
        <v>269</v>
      </c>
      <c r="B2" s="305"/>
      <c r="C2" s="305"/>
      <c r="D2" s="305"/>
      <c r="E2" s="305"/>
      <c r="F2" s="305"/>
      <c r="H2" s="162" t="s">
        <v>246</v>
      </c>
    </row>
    <row r="3" spans="1:8" ht="17.45" customHeight="1" x14ac:dyDescent="0.25">
      <c r="A3" s="306" t="s">
        <v>458</v>
      </c>
      <c r="B3" s="306"/>
      <c r="C3" s="306"/>
      <c r="D3" s="306"/>
      <c r="E3" s="306"/>
      <c r="F3" s="306"/>
    </row>
    <row r="4" spans="1:8" ht="16.5" customHeight="1" x14ac:dyDescent="0.25">
      <c r="A4" s="159" t="s">
        <v>390</v>
      </c>
      <c r="B4" s="159"/>
      <c r="C4" s="159"/>
      <c r="D4" s="159"/>
      <c r="E4" s="127"/>
      <c r="F4" s="159"/>
    </row>
    <row r="5" spans="1:8" ht="99" customHeight="1" x14ac:dyDescent="0.25">
      <c r="A5" s="307" t="s">
        <v>459</v>
      </c>
      <c r="B5" s="307"/>
      <c r="C5" s="307"/>
      <c r="D5" s="307"/>
      <c r="E5" s="307"/>
      <c r="F5" s="307"/>
    </row>
    <row r="6" spans="1:8" ht="10.5" customHeight="1" x14ac:dyDescent="0.25">
      <c r="A6" s="127"/>
      <c r="B6" s="127"/>
      <c r="C6" s="127"/>
      <c r="D6" s="127"/>
      <c r="E6" s="127"/>
      <c r="F6" s="127"/>
    </row>
    <row r="7" spans="1:8" ht="15.75" hidden="1" customHeight="1" x14ac:dyDescent="0.3">
      <c r="A7" s="308" t="s">
        <v>369</v>
      </c>
      <c r="B7" s="308"/>
      <c r="C7" s="308"/>
      <c r="D7" s="308"/>
      <c r="E7" s="127"/>
      <c r="F7" s="159"/>
      <c r="H7" s="163"/>
    </row>
    <row r="8" spans="1:8" ht="17.25" customHeight="1" x14ac:dyDescent="0.3">
      <c r="A8" s="308" t="s">
        <v>441</v>
      </c>
      <c r="B8" s="308"/>
      <c r="C8" s="308"/>
      <c r="D8" s="308"/>
      <c r="E8" s="164"/>
      <c r="F8" s="105"/>
      <c r="H8" s="163">
        <v>84683.4</v>
      </c>
    </row>
    <row r="9" spans="1:8" ht="18.75" customHeight="1" x14ac:dyDescent="0.3">
      <c r="A9" s="308" t="s">
        <v>440</v>
      </c>
      <c r="B9" s="308"/>
      <c r="C9" s="308"/>
      <c r="D9" s="165"/>
      <c r="E9" s="164"/>
      <c r="F9" s="105"/>
      <c r="H9" s="163">
        <v>-69690.5</v>
      </c>
    </row>
    <row r="10" spans="1:8" ht="20.25" customHeight="1" x14ac:dyDescent="0.25">
      <c r="A10" s="311" t="s">
        <v>382</v>
      </c>
      <c r="B10" s="311"/>
      <c r="C10" s="311"/>
      <c r="D10" s="311"/>
      <c r="E10" s="311"/>
      <c r="F10" s="105"/>
      <c r="H10" s="163">
        <f>5994+570</f>
        <v>6564</v>
      </c>
    </row>
    <row r="11" spans="1:8" ht="42.75" customHeight="1" x14ac:dyDescent="0.25">
      <c r="A11" s="311" t="s">
        <v>370</v>
      </c>
      <c r="B11" s="311"/>
      <c r="C11" s="311"/>
      <c r="D11" s="311"/>
      <c r="E11" s="311"/>
      <c r="F11" s="311"/>
      <c r="H11" s="163"/>
    </row>
    <row r="12" spans="1:8" ht="54.75" customHeight="1" x14ac:dyDescent="0.25">
      <c r="A12" s="166" t="s">
        <v>15</v>
      </c>
      <c r="B12" s="257" t="s">
        <v>268</v>
      </c>
      <c r="C12" s="258"/>
      <c r="D12" s="133" t="s">
        <v>16</v>
      </c>
      <c r="E12" s="167" t="s">
        <v>17</v>
      </c>
      <c r="F12" s="106" t="s">
        <v>18</v>
      </c>
    </row>
    <row r="13" spans="1:8" ht="60.75" customHeight="1" x14ac:dyDescent="0.25">
      <c r="A13" s="168" t="s">
        <v>371</v>
      </c>
      <c r="B13" s="257">
        <v>16.8</v>
      </c>
      <c r="C13" s="258"/>
      <c r="D13" s="133">
        <v>0</v>
      </c>
      <c r="E13" s="167">
        <f>D13-B13</f>
        <v>-16.8</v>
      </c>
      <c r="F13" s="169" t="s">
        <v>402</v>
      </c>
    </row>
    <row r="14" spans="1:8" ht="126" customHeight="1" x14ac:dyDescent="0.25">
      <c r="A14" s="168" t="s">
        <v>403</v>
      </c>
      <c r="B14" s="257">
        <v>24257</v>
      </c>
      <c r="C14" s="258"/>
      <c r="D14" s="133">
        <v>0</v>
      </c>
      <c r="E14" s="167">
        <f>D14-B14</f>
        <v>-24257</v>
      </c>
      <c r="F14" s="169" t="s">
        <v>405</v>
      </c>
    </row>
    <row r="15" spans="1:8" ht="140.25" customHeight="1" x14ac:dyDescent="0.25">
      <c r="A15" s="168" t="s">
        <v>404</v>
      </c>
      <c r="B15" s="257">
        <v>0</v>
      </c>
      <c r="C15" s="258"/>
      <c r="D15" s="133">
        <v>24257</v>
      </c>
      <c r="E15" s="167">
        <f>D15-B15</f>
        <v>24257</v>
      </c>
      <c r="F15" s="169" t="s">
        <v>406</v>
      </c>
    </row>
    <row r="16" spans="1:8" ht="118.5" customHeight="1" x14ac:dyDescent="0.25">
      <c r="A16" s="168" t="s">
        <v>407</v>
      </c>
      <c r="B16" s="257">
        <v>0</v>
      </c>
      <c r="C16" s="258"/>
      <c r="D16" s="133">
        <v>17.5</v>
      </c>
      <c r="E16" s="167">
        <f t="shared" ref="E16:E18" si="0">D16-B16</f>
        <v>17.5</v>
      </c>
      <c r="F16" s="169" t="s">
        <v>406</v>
      </c>
    </row>
    <row r="17" spans="1:6" ht="115.5" x14ac:dyDescent="0.25">
      <c r="A17" s="168" t="s">
        <v>408</v>
      </c>
      <c r="B17" s="257">
        <v>2469</v>
      </c>
      <c r="C17" s="258"/>
      <c r="D17" s="133">
        <v>2451.5</v>
      </c>
      <c r="E17" s="167">
        <f t="shared" si="0"/>
        <v>-17.5</v>
      </c>
      <c r="F17" s="169" t="s">
        <v>409</v>
      </c>
    </row>
    <row r="18" spans="1:6" ht="99" x14ac:dyDescent="0.25">
      <c r="A18" s="168" t="s">
        <v>410</v>
      </c>
      <c r="B18" s="257">
        <v>450</v>
      </c>
      <c r="C18" s="258"/>
      <c r="D18" s="133">
        <v>0</v>
      </c>
      <c r="E18" s="167">
        <f t="shared" si="0"/>
        <v>-450</v>
      </c>
      <c r="F18" s="170" t="s">
        <v>406</v>
      </c>
    </row>
    <row r="19" spans="1:6" ht="115.5" x14ac:dyDescent="0.25">
      <c r="A19" s="168" t="s">
        <v>444</v>
      </c>
      <c r="B19" s="257">
        <v>0</v>
      </c>
      <c r="C19" s="258"/>
      <c r="D19" s="133">
        <v>450</v>
      </c>
      <c r="E19" s="167">
        <f t="shared" ref="E19:E51" si="1">D19-B19</f>
        <v>450</v>
      </c>
      <c r="F19" s="169" t="s">
        <v>406</v>
      </c>
    </row>
    <row r="20" spans="1:6" ht="60.75" customHeight="1" x14ac:dyDescent="0.25">
      <c r="A20" s="168" t="s">
        <v>411</v>
      </c>
      <c r="B20" s="257">
        <v>16815</v>
      </c>
      <c r="C20" s="258"/>
      <c r="D20" s="133">
        <v>0</v>
      </c>
      <c r="E20" s="167">
        <f t="shared" si="1"/>
        <v>-16815</v>
      </c>
      <c r="F20" s="169" t="s">
        <v>406</v>
      </c>
    </row>
    <row r="21" spans="1:6" ht="82.5" x14ac:dyDescent="0.25">
      <c r="A21" s="168" t="s">
        <v>446</v>
      </c>
      <c r="B21" s="257">
        <v>0</v>
      </c>
      <c r="C21" s="258"/>
      <c r="D21" s="133">
        <v>16815</v>
      </c>
      <c r="E21" s="167">
        <f t="shared" si="1"/>
        <v>16815</v>
      </c>
      <c r="F21" s="169" t="s">
        <v>406</v>
      </c>
    </row>
    <row r="22" spans="1:6" ht="63.75" x14ac:dyDescent="0.25">
      <c r="A22" s="168" t="s">
        <v>445</v>
      </c>
      <c r="B22" s="257">
        <v>0</v>
      </c>
      <c r="C22" s="258"/>
      <c r="D22" s="133">
        <v>225</v>
      </c>
      <c r="E22" s="167">
        <f t="shared" si="1"/>
        <v>225</v>
      </c>
      <c r="F22" s="169" t="s">
        <v>406</v>
      </c>
    </row>
    <row r="23" spans="1:6" ht="82.5" x14ac:dyDescent="0.25">
      <c r="A23" s="168" t="s">
        <v>209</v>
      </c>
      <c r="B23" s="257">
        <v>42</v>
      </c>
      <c r="C23" s="258"/>
      <c r="D23" s="133">
        <v>342</v>
      </c>
      <c r="E23" s="167">
        <f t="shared" si="1"/>
        <v>300</v>
      </c>
      <c r="F23" s="169" t="s">
        <v>412</v>
      </c>
    </row>
    <row r="24" spans="1:6" ht="165" x14ac:dyDescent="0.25">
      <c r="A24" s="168" t="s">
        <v>413</v>
      </c>
      <c r="B24" s="257">
        <v>2988</v>
      </c>
      <c r="C24" s="258"/>
      <c r="D24" s="133">
        <v>0</v>
      </c>
      <c r="E24" s="167">
        <f t="shared" si="1"/>
        <v>-2988</v>
      </c>
      <c r="F24" s="169" t="s">
        <v>406</v>
      </c>
    </row>
    <row r="25" spans="1:6" ht="148.5" x14ac:dyDescent="0.25">
      <c r="A25" s="168" t="s">
        <v>414</v>
      </c>
      <c r="B25" s="257">
        <v>0</v>
      </c>
      <c r="C25" s="258"/>
      <c r="D25" s="133">
        <v>950</v>
      </c>
      <c r="E25" s="167">
        <f t="shared" si="1"/>
        <v>950</v>
      </c>
      <c r="F25" s="169" t="s">
        <v>406</v>
      </c>
    </row>
    <row r="26" spans="1:6" ht="132" x14ac:dyDescent="0.25">
      <c r="A26" s="168" t="s">
        <v>415</v>
      </c>
      <c r="B26" s="257">
        <v>0</v>
      </c>
      <c r="C26" s="258"/>
      <c r="D26" s="133">
        <v>1538</v>
      </c>
      <c r="E26" s="167">
        <f t="shared" si="1"/>
        <v>1538</v>
      </c>
      <c r="F26" s="169" t="s">
        <v>406</v>
      </c>
    </row>
    <row r="27" spans="1:6" ht="38.25" x14ac:dyDescent="0.25">
      <c r="A27" s="168" t="s">
        <v>416</v>
      </c>
      <c r="B27" s="257">
        <v>788</v>
      </c>
      <c r="C27" s="258"/>
      <c r="D27" s="133">
        <v>888</v>
      </c>
      <c r="E27" s="167">
        <f t="shared" si="1"/>
        <v>100</v>
      </c>
      <c r="F27" s="169" t="s">
        <v>372</v>
      </c>
    </row>
    <row r="28" spans="1:6" ht="63.75" x14ac:dyDescent="0.25">
      <c r="A28" s="168" t="s">
        <v>417</v>
      </c>
      <c r="B28" s="257">
        <v>1175.7</v>
      </c>
      <c r="C28" s="258"/>
      <c r="D28" s="133">
        <v>0</v>
      </c>
      <c r="E28" s="167">
        <f t="shared" si="1"/>
        <v>-1175.7</v>
      </c>
      <c r="F28" s="169" t="s">
        <v>418</v>
      </c>
    </row>
    <row r="29" spans="1:6" ht="63.75" x14ac:dyDescent="0.25">
      <c r="A29" s="168" t="s">
        <v>419</v>
      </c>
      <c r="B29" s="257">
        <v>0</v>
      </c>
      <c r="C29" s="258"/>
      <c r="D29" s="133">
        <v>1073.7</v>
      </c>
      <c r="E29" s="167">
        <f t="shared" si="1"/>
        <v>1073.7</v>
      </c>
      <c r="F29" s="169" t="s">
        <v>418</v>
      </c>
    </row>
    <row r="30" spans="1:6" ht="82.5" x14ac:dyDescent="0.25">
      <c r="A30" s="168" t="s">
        <v>447</v>
      </c>
      <c r="B30" s="257">
        <v>0</v>
      </c>
      <c r="C30" s="258"/>
      <c r="D30" s="133">
        <v>102</v>
      </c>
      <c r="E30" s="167">
        <f t="shared" si="1"/>
        <v>102</v>
      </c>
      <c r="F30" s="169" t="s">
        <v>418</v>
      </c>
    </row>
    <row r="31" spans="1:6" ht="63.75" x14ac:dyDescent="0.25">
      <c r="A31" s="168" t="s">
        <v>420</v>
      </c>
      <c r="B31" s="257">
        <v>1538</v>
      </c>
      <c r="C31" s="258"/>
      <c r="D31" s="133">
        <v>1840</v>
      </c>
      <c r="E31" s="167">
        <f t="shared" si="1"/>
        <v>302</v>
      </c>
      <c r="F31" s="169" t="s">
        <v>406</v>
      </c>
    </row>
    <row r="32" spans="1:6" ht="38.25" x14ac:dyDescent="0.25">
      <c r="A32" s="168" t="s">
        <v>421</v>
      </c>
      <c r="B32" s="257">
        <v>6607.1</v>
      </c>
      <c r="C32" s="258"/>
      <c r="D32" s="133">
        <v>0</v>
      </c>
      <c r="E32" s="167">
        <f t="shared" si="1"/>
        <v>-6607.1</v>
      </c>
      <c r="F32" s="169" t="s">
        <v>422</v>
      </c>
    </row>
    <row r="33" spans="1:6" ht="49.5" x14ac:dyDescent="0.25">
      <c r="A33" s="168" t="s">
        <v>423</v>
      </c>
      <c r="B33" s="257">
        <v>0</v>
      </c>
      <c r="C33" s="258"/>
      <c r="D33" s="133">
        <v>6607.1</v>
      </c>
      <c r="E33" s="167">
        <f t="shared" si="1"/>
        <v>6607.1</v>
      </c>
      <c r="F33" s="169" t="s">
        <v>422</v>
      </c>
    </row>
    <row r="34" spans="1:6" ht="38.25" x14ac:dyDescent="0.25">
      <c r="A34" s="168" t="s">
        <v>373</v>
      </c>
      <c r="B34" s="257">
        <v>409</v>
      </c>
      <c r="C34" s="258"/>
      <c r="D34" s="133">
        <v>0</v>
      </c>
      <c r="E34" s="167">
        <f t="shared" si="1"/>
        <v>-409</v>
      </c>
      <c r="F34" s="169" t="s">
        <v>422</v>
      </c>
    </row>
    <row r="35" spans="1:6" ht="49.5" x14ac:dyDescent="0.25">
      <c r="A35" s="168" t="s">
        <v>448</v>
      </c>
      <c r="B35" s="257">
        <v>0</v>
      </c>
      <c r="C35" s="258"/>
      <c r="D35" s="133">
        <v>409</v>
      </c>
      <c r="E35" s="167">
        <f t="shared" si="1"/>
        <v>409</v>
      </c>
      <c r="F35" s="169" t="s">
        <v>422</v>
      </c>
    </row>
    <row r="36" spans="1:6" ht="66" x14ac:dyDescent="0.25">
      <c r="A36" s="168" t="s">
        <v>449</v>
      </c>
      <c r="B36" s="257">
        <v>0</v>
      </c>
      <c r="C36" s="258"/>
      <c r="D36" s="133">
        <v>16.8</v>
      </c>
      <c r="E36" s="167">
        <f t="shared" si="1"/>
        <v>16.8</v>
      </c>
      <c r="F36" s="169" t="s">
        <v>422</v>
      </c>
    </row>
    <row r="37" spans="1:6" ht="132" x14ac:dyDescent="0.25">
      <c r="A37" s="168" t="s">
        <v>384</v>
      </c>
      <c r="B37" s="257">
        <v>0</v>
      </c>
      <c r="C37" s="258"/>
      <c r="D37" s="133">
        <v>17</v>
      </c>
      <c r="E37" s="167">
        <f t="shared" si="1"/>
        <v>17</v>
      </c>
      <c r="F37" s="169" t="s">
        <v>424</v>
      </c>
    </row>
    <row r="38" spans="1:6" ht="132" x14ac:dyDescent="0.25">
      <c r="A38" s="168" t="s">
        <v>425</v>
      </c>
      <c r="B38" s="257">
        <v>2000</v>
      </c>
      <c r="C38" s="258"/>
      <c r="D38" s="133">
        <v>1473</v>
      </c>
      <c r="E38" s="167">
        <f t="shared" si="1"/>
        <v>-527</v>
      </c>
      <c r="F38" s="169" t="s">
        <v>406</v>
      </c>
    </row>
    <row r="39" spans="1:6" ht="82.5" x14ac:dyDescent="0.25">
      <c r="A39" s="168" t="s">
        <v>438</v>
      </c>
      <c r="B39" s="257">
        <v>0</v>
      </c>
      <c r="C39" s="258"/>
      <c r="D39" s="133">
        <v>100</v>
      </c>
      <c r="E39" s="167">
        <f t="shared" si="1"/>
        <v>100</v>
      </c>
      <c r="F39" s="169" t="s">
        <v>409</v>
      </c>
    </row>
    <row r="40" spans="1:6" ht="115.5" x14ac:dyDescent="0.25">
      <c r="A40" s="168" t="s">
        <v>426</v>
      </c>
      <c r="B40" s="257">
        <v>257</v>
      </c>
      <c r="C40" s="258"/>
      <c r="D40" s="133">
        <v>40</v>
      </c>
      <c r="E40" s="167">
        <f t="shared" si="1"/>
        <v>-217</v>
      </c>
      <c r="F40" s="169" t="s">
        <v>372</v>
      </c>
    </row>
    <row r="41" spans="1:6" ht="165" x14ac:dyDescent="0.25">
      <c r="A41" s="168" t="s">
        <v>427</v>
      </c>
      <c r="B41" s="257">
        <v>1174</v>
      </c>
      <c r="C41" s="258"/>
      <c r="D41" s="133">
        <v>961</v>
      </c>
      <c r="E41" s="167">
        <f t="shared" si="1"/>
        <v>-213</v>
      </c>
      <c r="F41" s="169" t="s">
        <v>372</v>
      </c>
    </row>
    <row r="42" spans="1:6" ht="115.5" x14ac:dyDescent="0.25">
      <c r="A42" s="168" t="s">
        <v>428</v>
      </c>
      <c r="B42" s="257">
        <v>8</v>
      </c>
      <c r="C42" s="258"/>
      <c r="D42" s="133">
        <v>4</v>
      </c>
      <c r="E42" s="167">
        <f t="shared" si="1"/>
        <v>-4</v>
      </c>
      <c r="F42" s="169" t="s">
        <v>372</v>
      </c>
    </row>
    <row r="43" spans="1:6" ht="132" x14ac:dyDescent="0.25">
      <c r="A43" s="168" t="s">
        <v>429</v>
      </c>
      <c r="B43" s="257">
        <v>0</v>
      </c>
      <c r="C43" s="258"/>
      <c r="D43" s="133">
        <v>95</v>
      </c>
      <c r="E43" s="167">
        <f t="shared" si="1"/>
        <v>95</v>
      </c>
      <c r="F43" s="169" t="s">
        <v>372</v>
      </c>
    </row>
    <row r="44" spans="1:6" ht="115.5" x14ac:dyDescent="0.25">
      <c r="A44" s="168" t="s">
        <v>430</v>
      </c>
      <c r="B44" s="257">
        <v>20</v>
      </c>
      <c r="C44" s="258"/>
      <c r="D44" s="133">
        <v>0</v>
      </c>
      <c r="E44" s="167">
        <f t="shared" si="1"/>
        <v>-20</v>
      </c>
      <c r="F44" s="169" t="s">
        <v>372</v>
      </c>
    </row>
    <row r="45" spans="1:6" ht="148.5" x14ac:dyDescent="0.25">
      <c r="A45" s="168" t="s">
        <v>431</v>
      </c>
      <c r="B45" s="257">
        <v>291</v>
      </c>
      <c r="C45" s="258"/>
      <c r="D45" s="133">
        <v>0</v>
      </c>
      <c r="E45" s="167">
        <f t="shared" si="1"/>
        <v>-291</v>
      </c>
      <c r="F45" s="169" t="s">
        <v>372</v>
      </c>
    </row>
    <row r="46" spans="1:6" ht="181.5" x14ac:dyDescent="0.25">
      <c r="A46" s="168" t="s">
        <v>432</v>
      </c>
      <c r="B46" s="257">
        <v>0</v>
      </c>
      <c r="C46" s="258"/>
      <c r="D46" s="133">
        <v>2</v>
      </c>
      <c r="E46" s="167">
        <f t="shared" si="1"/>
        <v>2</v>
      </c>
      <c r="F46" s="169" t="s">
        <v>372</v>
      </c>
    </row>
    <row r="47" spans="1:6" ht="115.5" x14ac:dyDescent="0.25">
      <c r="A47" s="168" t="s">
        <v>433</v>
      </c>
      <c r="B47" s="257">
        <v>2</v>
      </c>
      <c r="C47" s="258"/>
      <c r="D47" s="133">
        <v>17</v>
      </c>
      <c r="E47" s="167">
        <f t="shared" si="1"/>
        <v>15</v>
      </c>
      <c r="F47" s="169" t="s">
        <v>372</v>
      </c>
    </row>
    <row r="48" spans="1:6" ht="132" x14ac:dyDescent="0.25">
      <c r="A48" s="168" t="s">
        <v>434</v>
      </c>
      <c r="B48" s="257">
        <v>72</v>
      </c>
      <c r="C48" s="258"/>
      <c r="D48" s="133">
        <v>18</v>
      </c>
      <c r="E48" s="167">
        <f t="shared" si="1"/>
        <v>-54</v>
      </c>
      <c r="F48" s="169" t="s">
        <v>372</v>
      </c>
    </row>
    <row r="49" spans="1:8" ht="115.5" x14ac:dyDescent="0.25">
      <c r="A49" s="168" t="s">
        <v>385</v>
      </c>
      <c r="B49" s="257">
        <v>783</v>
      </c>
      <c r="C49" s="258"/>
      <c r="D49" s="133">
        <v>1215</v>
      </c>
      <c r="E49" s="167">
        <f t="shared" si="1"/>
        <v>432</v>
      </c>
      <c r="F49" s="169" t="s">
        <v>372</v>
      </c>
    </row>
    <row r="50" spans="1:8" ht="115.5" x14ac:dyDescent="0.25">
      <c r="A50" s="168" t="s">
        <v>435</v>
      </c>
      <c r="B50" s="257">
        <v>59</v>
      </c>
      <c r="C50" s="258"/>
      <c r="D50" s="133">
        <v>170</v>
      </c>
      <c r="E50" s="167">
        <f t="shared" si="1"/>
        <v>111</v>
      </c>
      <c r="F50" s="169" t="s">
        <v>372</v>
      </c>
    </row>
    <row r="51" spans="1:8" ht="148.5" x14ac:dyDescent="0.25">
      <c r="A51" s="168" t="s">
        <v>436</v>
      </c>
      <c r="B51" s="257">
        <v>0</v>
      </c>
      <c r="C51" s="258"/>
      <c r="D51" s="133">
        <v>127</v>
      </c>
      <c r="E51" s="167">
        <f t="shared" si="1"/>
        <v>127</v>
      </c>
      <c r="F51" s="169" t="s">
        <v>437</v>
      </c>
    </row>
    <row r="52" spans="1:8" ht="15.75" customHeight="1" x14ac:dyDescent="0.25">
      <c r="A52" s="107" t="s">
        <v>249</v>
      </c>
      <c r="B52" s="257"/>
      <c r="C52" s="258"/>
      <c r="D52" s="133"/>
      <c r="E52" s="136">
        <f>SUM(E13:E51)</f>
        <v>6.8212102632969618E-13</v>
      </c>
      <c r="F52" s="106"/>
      <c r="H52" s="111">
        <v>0</v>
      </c>
    </row>
    <row r="53" spans="1:8" ht="15.75" customHeight="1" x14ac:dyDescent="0.25">
      <c r="A53" s="108"/>
      <c r="B53" s="109"/>
      <c r="C53" s="109"/>
      <c r="D53" s="109"/>
      <c r="E53" s="137"/>
      <c r="F53" s="110"/>
      <c r="H53" s="111"/>
    </row>
    <row r="54" spans="1:8" ht="15.75" customHeight="1" x14ac:dyDescent="0.25">
      <c r="A54" s="306" t="s">
        <v>374</v>
      </c>
      <c r="B54" s="306"/>
      <c r="C54" s="306"/>
      <c r="D54" s="306"/>
      <c r="E54" s="306"/>
      <c r="F54" s="306"/>
      <c r="H54" s="111"/>
    </row>
    <row r="55" spans="1:8" ht="19.5" customHeight="1" x14ac:dyDescent="0.25">
      <c r="A55" s="310" t="s">
        <v>375</v>
      </c>
      <c r="B55" s="310"/>
      <c r="C55" s="310"/>
      <c r="D55" s="310"/>
      <c r="E55" s="137"/>
      <c r="F55" s="110"/>
      <c r="H55" s="111"/>
    </row>
    <row r="56" spans="1:8" ht="15" customHeight="1" x14ac:dyDescent="0.25">
      <c r="A56" s="310" t="s">
        <v>392</v>
      </c>
      <c r="B56" s="310"/>
      <c r="C56" s="310"/>
      <c r="D56" s="310"/>
      <c r="E56" s="310"/>
      <c r="F56" s="310"/>
      <c r="H56" s="111"/>
    </row>
    <row r="57" spans="1:8" ht="15.75" customHeight="1" x14ac:dyDescent="0.25">
      <c r="A57" s="171"/>
      <c r="B57" s="171"/>
      <c r="C57" s="171"/>
      <c r="D57" s="171"/>
      <c r="E57" s="172"/>
      <c r="F57" s="171"/>
      <c r="H57" s="111"/>
    </row>
    <row r="58" spans="1:8" ht="54" customHeight="1" x14ac:dyDescent="0.25">
      <c r="A58" s="166" t="s">
        <v>15</v>
      </c>
      <c r="B58" s="257" t="s">
        <v>291</v>
      </c>
      <c r="C58" s="258"/>
      <c r="D58" s="133" t="s">
        <v>16</v>
      </c>
      <c r="E58" s="167" t="s">
        <v>17</v>
      </c>
      <c r="F58" s="106" t="s">
        <v>18</v>
      </c>
      <c r="H58" s="111"/>
    </row>
    <row r="59" spans="1:8" ht="51" x14ac:dyDescent="0.25">
      <c r="A59" s="168" t="s">
        <v>371</v>
      </c>
      <c r="B59" s="257">
        <v>11.9</v>
      </c>
      <c r="C59" s="258"/>
      <c r="D59" s="133">
        <v>0</v>
      </c>
      <c r="E59" s="167">
        <f>D59-B59</f>
        <v>-11.9</v>
      </c>
      <c r="F59" s="169" t="s">
        <v>402</v>
      </c>
      <c r="H59" s="111"/>
    </row>
    <row r="60" spans="1:8" ht="115.5" x14ac:dyDescent="0.25">
      <c r="A60" s="168" t="s">
        <v>403</v>
      </c>
      <c r="B60" s="257">
        <v>24935</v>
      </c>
      <c r="C60" s="258"/>
      <c r="D60" s="133">
        <v>0</v>
      </c>
      <c r="E60" s="167">
        <f>D60-B60</f>
        <v>-24935</v>
      </c>
      <c r="F60" s="169" t="s">
        <v>405</v>
      </c>
      <c r="H60" s="111"/>
    </row>
    <row r="61" spans="1:8" ht="132" x14ac:dyDescent="0.25">
      <c r="A61" s="168" t="s">
        <v>404</v>
      </c>
      <c r="B61" s="257">
        <v>0</v>
      </c>
      <c r="C61" s="258"/>
      <c r="D61" s="133">
        <v>24935</v>
      </c>
      <c r="E61" s="167">
        <f>D61-B61</f>
        <v>24935</v>
      </c>
      <c r="F61" s="169" t="s">
        <v>406</v>
      </c>
      <c r="H61" s="111"/>
    </row>
    <row r="62" spans="1:8" ht="99" x14ac:dyDescent="0.25">
      <c r="A62" s="168" t="s">
        <v>410</v>
      </c>
      <c r="B62" s="257">
        <v>450</v>
      </c>
      <c r="C62" s="258"/>
      <c r="D62" s="133">
        <v>0</v>
      </c>
      <c r="E62" s="167">
        <f t="shared" ref="E62" si="2">D62-B62</f>
        <v>-450</v>
      </c>
      <c r="F62" s="170" t="s">
        <v>406</v>
      </c>
      <c r="H62" s="111"/>
    </row>
    <row r="63" spans="1:8" ht="115.5" x14ac:dyDescent="0.25">
      <c r="A63" s="168" t="s">
        <v>444</v>
      </c>
      <c r="B63" s="257">
        <v>0</v>
      </c>
      <c r="C63" s="258"/>
      <c r="D63" s="133">
        <v>450</v>
      </c>
      <c r="E63" s="167">
        <f t="shared" ref="E63:E76" si="3">D63-B63</f>
        <v>450</v>
      </c>
      <c r="F63" s="169" t="s">
        <v>406</v>
      </c>
      <c r="H63" s="111"/>
    </row>
    <row r="64" spans="1:8" ht="63.75" x14ac:dyDescent="0.25">
      <c r="A64" s="168" t="s">
        <v>411</v>
      </c>
      <c r="B64" s="257">
        <v>16815</v>
      </c>
      <c r="C64" s="258"/>
      <c r="D64" s="133">
        <v>0</v>
      </c>
      <c r="E64" s="167">
        <f t="shared" si="3"/>
        <v>-16815</v>
      </c>
      <c r="F64" s="169" t="s">
        <v>406</v>
      </c>
      <c r="H64" s="111"/>
    </row>
    <row r="65" spans="1:8" ht="82.5" x14ac:dyDescent="0.25">
      <c r="A65" s="168" t="s">
        <v>451</v>
      </c>
      <c r="B65" s="257">
        <v>0</v>
      </c>
      <c r="C65" s="258"/>
      <c r="D65" s="133">
        <v>16815</v>
      </c>
      <c r="E65" s="167">
        <f t="shared" si="3"/>
        <v>16815</v>
      </c>
      <c r="F65" s="169" t="s">
        <v>406</v>
      </c>
      <c r="H65" s="111"/>
    </row>
    <row r="66" spans="1:8" ht="165" x14ac:dyDescent="0.25">
      <c r="A66" s="168" t="s">
        <v>413</v>
      </c>
      <c r="B66" s="257">
        <v>2950</v>
      </c>
      <c r="C66" s="258"/>
      <c r="D66" s="133">
        <v>0</v>
      </c>
      <c r="E66" s="167">
        <f t="shared" si="3"/>
        <v>-2950</v>
      </c>
      <c r="F66" s="169" t="s">
        <v>406</v>
      </c>
      <c r="H66" s="111"/>
    </row>
    <row r="67" spans="1:8" ht="148.5" x14ac:dyDescent="0.25">
      <c r="A67" s="168" t="s">
        <v>414</v>
      </c>
      <c r="B67" s="257">
        <v>0</v>
      </c>
      <c r="C67" s="258"/>
      <c r="D67" s="133">
        <v>950</v>
      </c>
      <c r="E67" s="167">
        <f t="shared" si="3"/>
        <v>950</v>
      </c>
      <c r="F67" s="169" t="s">
        <v>406</v>
      </c>
      <c r="H67" s="111"/>
    </row>
    <row r="68" spans="1:8" ht="132" x14ac:dyDescent="0.25">
      <c r="A68" s="168" t="s">
        <v>415</v>
      </c>
      <c r="B68" s="257">
        <v>0</v>
      </c>
      <c r="C68" s="258"/>
      <c r="D68" s="133">
        <v>2000</v>
      </c>
      <c r="E68" s="167">
        <f t="shared" si="3"/>
        <v>2000</v>
      </c>
      <c r="F68" s="169" t="s">
        <v>406</v>
      </c>
      <c r="H68" s="111"/>
    </row>
    <row r="69" spans="1:8" ht="63.75" x14ac:dyDescent="0.25">
      <c r="A69" s="168" t="s">
        <v>417</v>
      </c>
      <c r="B69" s="257">
        <v>1175.7</v>
      </c>
      <c r="C69" s="258"/>
      <c r="D69" s="133">
        <v>0</v>
      </c>
      <c r="E69" s="167">
        <f t="shared" si="3"/>
        <v>-1175.7</v>
      </c>
      <c r="F69" s="169" t="s">
        <v>418</v>
      </c>
      <c r="H69" s="111"/>
    </row>
    <row r="70" spans="1:8" ht="63.75" x14ac:dyDescent="0.25">
      <c r="A70" s="168" t="s">
        <v>419</v>
      </c>
      <c r="B70" s="257">
        <v>0</v>
      </c>
      <c r="C70" s="258"/>
      <c r="D70" s="133">
        <v>1073.7</v>
      </c>
      <c r="E70" s="167">
        <f t="shared" si="3"/>
        <v>1073.7</v>
      </c>
      <c r="F70" s="169" t="s">
        <v>418</v>
      </c>
      <c r="H70" s="111"/>
    </row>
    <row r="71" spans="1:8" ht="82.5" x14ac:dyDescent="0.25">
      <c r="A71" s="168" t="s">
        <v>450</v>
      </c>
      <c r="B71" s="257">
        <v>0</v>
      </c>
      <c r="C71" s="258"/>
      <c r="D71" s="133">
        <v>102</v>
      </c>
      <c r="E71" s="167">
        <f t="shared" si="3"/>
        <v>102</v>
      </c>
      <c r="F71" s="169" t="s">
        <v>418</v>
      </c>
      <c r="H71" s="111"/>
    </row>
    <row r="72" spans="1:8" ht="38.25" x14ac:dyDescent="0.25">
      <c r="A72" s="168" t="s">
        <v>421</v>
      </c>
      <c r="B72" s="257">
        <v>6607.1</v>
      </c>
      <c r="C72" s="258"/>
      <c r="D72" s="133">
        <v>0</v>
      </c>
      <c r="E72" s="167">
        <f t="shared" si="3"/>
        <v>-6607.1</v>
      </c>
      <c r="F72" s="169" t="s">
        <v>422</v>
      </c>
      <c r="H72" s="111"/>
    </row>
    <row r="73" spans="1:8" ht="49.5" x14ac:dyDescent="0.25">
      <c r="A73" s="168" t="s">
        <v>423</v>
      </c>
      <c r="B73" s="257">
        <v>0</v>
      </c>
      <c r="C73" s="258"/>
      <c r="D73" s="133">
        <v>6607.1</v>
      </c>
      <c r="E73" s="167">
        <f t="shared" si="3"/>
        <v>6607.1</v>
      </c>
      <c r="F73" s="169" t="s">
        <v>422</v>
      </c>
      <c r="H73" s="111"/>
    </row>
    <row r="74" spans="1:8" ht="38.25" x14ac:dyDescent="0.25">
      <c r="A74" s="168" t="s">
        <v>373</v>
      </c>
      <c r="B74" s="257">
        <v>378</v>
      </c>
      <c r="C74" s="258"/>
      <c r="D74" s="133">
        <v>0</v>
      </c>
      <c r="E74" s="167">
        <f t="shared" si="3"/>
        <v>-378</v>
      </c>
      <c r="F74" s="169" t="s">
        <v>422</v>
      </c>
      <c r="H74" s="111"/>
    </row>
    <row r="75" spans="1:8" ht="49.5" x14ac:dyDescent="0.25">
      <c r="A75" s="168" t="s">
        <v>452</v>
      </c>
      <c r="B75" s="257">
        <v>0</v>
      </c>
      <c r="C75" s="258"/>
      <c r="D75" s="133">
        <v>378</v>
      </c>
      <c r="E75" s="167">
        <f t="shared" si="3"/>
        <v>378</v>
      </c>
      <c r="F75" s="169" t="s">
        <v>422</v>
      </c>
      <c r="H75" s="111"/>
    </row>
    <row r="76" spans="1:8" ht="66" x14ac:dyDescent="0.25">
      <c r="A76" s="168" t="s">
        <v>453</v>
      </c>
      <c r="B76" s="257">
        <v>0</v>
      </c>
      <c r="C76" s="258"/>
      <c r="D76" s="133">
        <v>11.9</v>
      </c>
      <c r="E76" s="167">
        <f t="shared" si="3"/>
        <v>11.9</v>
      </c>
      <c r="F76" s="169" t="s">
        <v>422</v>
      </c>
      <c r="H76" s="111"/>
    </row>
    <row r="77" spans="1:8" ht="15.75" customHeight="1" x14ac:dyDescent="0.25">
      <c r="A77" s="107" t="s">
        <v>249</v>
      </c>
      <c r="B77" s="257"/>
      <c r="C77" s="258"/>
      <c r="D77" s="133"/>
      <c r="E77" s="136">
        <f>SUM(E59:E76)</f>
        <v>-1.4548362514688051E-12</v>
      </c>
      <c r="F77" s="106"/>
      <c r="H77" s="111"/>
    </row>
    <row r="78" spans="1:8" ht="15.75" customHeight="1" x14ac:dyDescent="0.25">
      <c r="A78" s="108"/>
      <c r="B78" s="109"/>
      <c r="C78" s="109"/>
      <c r="D78" s="109"/>
      <c r="E78" s="137"/>
      <c r="F78" s="110"/>
      <c r="H78" s="111"/>
    </row>
    <row r="79" spans="1:8" ht="15.75" customHeight="1" x14ac:dyDescent="0.25">
      <c r="A79" s="306" t="s">
        <v>393</v>
      </c>
      <c r="B79" s="306"/>
      <c r="C79" s="306"/>
      <c r="D79" s="306"/>
      <c r="E79" s="306"/>
      <c r="F79" s="306"/>
      <c r="H79" s="111"/>
    </row>
    <row r="80" spans="1:8" ht="15.75" customHeight="1" x14ac:dyDescent="0.25">
      <c r="A80" s="310" t="s">
        <v>376</v>
      </c>
      <c r="B80" s="310"/>
      <c r="C80" s="310"/>
      <c r="D80" s="310"/>
      <c r="E80" s="137"/>
      <c r="F80" s="110"/>
      <c r="H80" s="111"/>
    </row>
    <row r="81" spans="1:8" ht="15.75" customHeight="1" x14ac:dyDescent="0.25">
      <c r="A81" s="310" t="s">
        <v>391</v>
      </c>
      <c r="B81" s="310"/>
      <c r="C81" s="310"/>
      <c r="D81" s="310"/>
      <c r="E81" s="310"/>
      <c r="F81" s="310"/>
      <c r="H81" s="111"/>
    </row>
    <row r="82" spans="1:8" ht="15.75" customHeight="1" x14ac:dyDescent="0.25">
      <c r="A82" s="171"/>
      <c r="B82" s="171"/>
      <c r="C82" s="171"/>
      <c r="D82" s="171"/>
      <c r="E82" s="172"/>
      <c r="F82" s="171"/>
      <c r="H82" s="111"/>
    </row>
    <row r="83" spans="1:8" ht="51.75" customHeight="1" x14ac:dyDescent="0.25">
      <c r="A83" s="166" t="s">
        <v>15</v>
      </c>
      <c r="B83" s="257" t="s">
        <v>381</v>
      </c>
      <c r="C83" s="258"/>
      <c r="D83" s="133" t="s">
        <v>16</v>
      </c>
      <c r="E83" s="167" t="s">
        <v>17</v>
      </c>
      <c r="F83" s="106" t="s">
        <v>18</v>
      </c>
      <c r="H83" s="111"/>
    </row>
    <row r="84" spans="1:8" ht="51" x14ac:dyDescent="0.25">
      <c r="A84" s="168" t="s">
        <v>371</v>
      </c>
      <c r="B84" s="257">
        <v>6.9</v>
      </c>
      <c r="C84" s="258"/>
      <c r="D84" s="133"/>
      <c r="E84" s="167">
        <f>D84-B84</f>
        <v>-6.9</v>
      </c>
      <c r="F84" s="169" t="s">
        <v>402</v>
      </c>
      <c r="H84" s="111"/>
    </row>
    <row r="85" spans="1:8" ht="115.5" x14ac:dyDescent="0.25">
      <c r="A85" s="168" t="s">
        <v>403</v>
      </c>
      <c r="B85" s="257">
        <v>25932</v>
      </c>
      <c r="C85" s="258"/>
      <c r="D85" s="133">
        <v>0</v>
      </c>
      <c r="E85" s="167">
        <f>D85-B85</f>
        <v>-25932</v>
      </c>
      <c r="F85" s="169" t="s">
        <v>405</v>
      </c>
      <c r="H85" s="111"/>
    </row>
    <row r="86" spans="1:8" ht="132" x14ac:dyDescent="0.25">
      <c r="A86" s="168" t="s">
        <v>404</v>
      </c>
      <c r="B86" s="257">
        <v>0</v>
      </c>
      <c r="C86" s="258"/>
      <c r="D86" s="133">
        <v>25932</v>
      </c>
      <c r="E86" s="167">
        <f>D86-B86</f>
        <v>25932</v>
      </c>
      <c r="F86" s="169" t="s">
        <v>406</v>
      </c>
      <c r="H86" s="111"/>
    </row>
    <row r="87" spans="1:8" ht="99" x14ac:dyDescent="0.25">
      <c r="A87" s="168" t="s">
        <v>410</v>
      </c>
      <c r="B87" s="257">
        <v>450</v>
      </c>
      <c r="C87" s="258"/>
      <c r="D87" s="133">
        <v>0</v>
      </c>
      <c r="E87" s="167">
        <f t="shared" ref="E87" si="4">D87-B87</f>
        <v>-450</v>
      </c>
      <c r="F87" s="170" t="s">
        <v>406</v>
      </c>
      <c r="H87" s="111"/>
    </row>
    <row r="88" spans="1:8" ht="115.5" x14ac:dyDescent="0.25">
      <c r="A88" s="168" t="s">
        <v>444</v>
      </c>
      <c r="B88" s="257">
        <v>0</v>
      </c>
      <c r="C88" s="258"/>
      <c r="D88" s="133">
        <v>450</v>
      </c>
      <c r="E88" s="167">
        <f t="shared" ref="E88:E101" si="5">D88-B88</f>
        <v>450</v>
      </c>
      <c r="F88" s="169" t="s">
        <v>406</v>
      </c>
      <c r="H88" s="111"/>
    </row>
    <row r="89" spans="1:8" ht="63.75" x14ac:dyDescent="0.25">
      <c r="A89" s="168" t="s">
        <v>411</v>
      </c>
      <c r="B89" s="257">
        <v>16815</v>
      </c>
      <c r="C89" s="258"/>
      <c r="D89" s="133">
        <v>0</v>
      </c>
      <c r="E89" s="167">
        <f t="shared" si="5"/>
        <v>-16815</v>
      </c>
      <c r="F89" s="169" t="s">
        <v>406</v>
      </c>
      <c r="H89" s="111"/>
    </row>
    <row r="90" spans="1:8" ht="82.5" x14ac:dyDescent="0.25">
      <c r="A90" s="168" t="s">
        <v>454</v>
      </c>
      <c r="B90" s="257">
        <v>0</v>
      </c>
      <c r="C90" s="258"/>
      <c r="D90" s="133">
        <v>16815</v>
      </c>
      <c r="E90" s="167">
        <f t="shared" si="5"/>
        <v>16815</v>
      </c>
      <c r="F90" s="169" t="s">
        <v>406</v>
      </c>
      <c r="H90" s="111"/>
    </row>
    <row r="91" spans="1:8" ht="165" x14ac:dyDescent="0.25">
      <c r="A91" s="168" t="s">
        <v>413</v>
      </c>
      <c r="B91" s="257">
        <v>2950</v>
      </c>
      <c r="C91" s="258"/>
      <c r="D91" s="133">
        <v>0</v>
      </c>
      <c r="E91" s="167">
        <f t="shared" si="5"/>
        <v>-2950</v>
      </c>
      <c r="F91" s="169" t="s">
        <v>406</v>
      </c>
      <c r="H91" s="111"/>
    </row>
    <row r="92" spans="1:8" ht="148.5" x14ac:dyDescent="0.25">
      <c r="A92" s="168" t="s">
        <v>414</v>
      </c>
      <c r="B92" s="257">
        <v>0</v>
      </c>
      <c r="C92" s="258"/>
      <c r="D92" s="133">
        <v>950</v>
      </c>
      <c r="E92" s="167">
        <f t="shared" si="5"/>
        <v>950</v>
      </c>
      <c r="F92" s="169" t="s">
        <v>406</v>
      </c>
      <c r="H92" s="111"/>
    </row>
    <row r="93" spans="1:8" ht="132" x14ac:dyDescent="0.25">
      <c r="A93" s="168" t="s">
        <v>415</v>
      </c>
      <c r="B93" s="257">
        <v>0</v>
      </c>
      <c r="C93" s="258"/>
      <c r="D93" s="133">
        <v>2000</v>
      </c>
      <c r="E93" s="167">
        <f t="shared" si="5"/>
        <v>2000</v>
      </c>
      <c r="F93" s="169" t="s">
        <v>406</v>
      </c>
      <c r="H93" s="111"/>
    </row>
    <row r="94" spans="1:8" ht="63.75" x14ac:dyDescent="0.25">
      <c r="A94" s="168" t="s">
        <v>417</v>
      </c>
      <c r="B94" s="257">
        <v>1175.7</v>
      </c>
      <c r="C94" s="258"/>
      <c r="D94" s="133">
        <v>0</v>
      </c>
      <c r="E94" s="167">
        <f t="shared" si="5"/>
        <v>-1175.7</v>
      </c>
      <c r="F94" s="169" t="s">
        <v>418</v>
      </c>
      <c r="H94" s="111"/>
    </row>
    <row r="95" spans="1:8" ht="63.75" x14ac:dyDescent="0.25">
      <c r="A95" s="168" t="s">
        <v>419</v>
      </c>
      <c r="B95" s="257">
        <v>0</v>
      </c>
      <c r="C95" s="258"/>
      <c r="D95" s="133">
        <v>1073.7</v>
      </c>
      <c r="E95" s="167">
        <f t="shared" si="5"/>
        <v>1073.7</v>
      </c>
      <c r="F95" s="169" t="s">
        <v>418</v>
      </c>
      <c r="H95" s="111"/>
    </row>
    <row r="96" spans="1:8" ht="82.5" x14ac:dyDescent="0.25">
      <c r="A96" s="168" t="s">
        <v>447</v>
      </c>
      <c r="B96" s="257">
        <v>0</v>
      </c>
      <c r="C96" s="258"/>
      <c r="D96" s="133">
        <v>102</v>
      </c>
      <c r="E96" s="167">
        <f t="shared" si="5"/>
        <v>102</v>
      </c>
      <c r="F96" s="169" t="s">
        <v>418</v>
      </c>
      <c r="H96" s="111"/>
    </row>
    <row r="97" spans="1:8" ht="38.25" x14ac:dyDescent="0.25">
      <c r="A97" s="168" t="s">
        <v>421</v>
      </c>
      <c r="B97" s="257">
        <v>6607.1</v>
      </c>
      <c r="C97" s="258"/>
      <c r="D97" s="133">
        <v>0</v>
      </c>
      <c r="E97" s="167">
        <f t="shared" si="5"/>
        <v>-6607.1</v>
      </c>
      <c r="F97" s="169" t="s">
        <v>422</v>
      </c>
      <c r="H97" s="111"/>
    </row>
    <row r="98" spans="1:8" ht="49.5" x14ac:dyDescent="0.25">
      <c r="A98" s="168" t="s">
        <v>423</v>
      </c>
      <c r="B98" s="257">
        <v>0</v>
      </c>
      <c r="C98" s="258"/>
      <c r="D98" s="133">
        <v>6607.1</v>
      </c>
      <c r="E98" s="167">
        <f t="shared" si="5"/>
        <v>6607.1</v>
      </c>
      <c r="F98" s="169" t="s">
        <v>422</v>
      </c>
      <c r="H98" s="111"/>
    </row>
    <row r="99" spans="1:8" ht="38.25" x14ac:dyDescent="0.25">
      <c r="A99" s="168" t="s">
        <v>373</v>
      </c>
      <c r="B99" s="257">
        <v>377</v>
      </c>
      <c r="C99" s="258"/>
      <c r="D99" s="133">
        <v>0</v>
      </c>
      <c r="E99" s="167">
        <f t="shared" si="5"/>
        <v>-377</v>
      </c>
      <c r="F99" s="169" t="s">
        <v>422</v>
      </c>
      <c r="H99" s="111"/>
    </row>
    <row r="100" spans="1:8" ht="49.5" x14ac:dyDescent="0.25">
      <c r="A100" s="168" t="s">
        <v>452</v>
      </c>
      <c r="B100" s="257">
        <v>0</v>
      </c>
      <c r="C100" s="258"/>
      <c r="D100" s="133">
        <v>377</v>
      </c>
      <c r="E100" s="167">
        <f t="shared" si="5"/>
        <v>377</v>
      </c>
      <c r="F100" s="169" t="s">
        <v>422</v>
      </c>
      <c r="H100" s="111"/>
    </row>
    <row r="101" spans="1:8" ht="66" x14ac:dyDescent="0.25">
      <c r="A101" s="168" t="s">
        <v>453</v>
      </c>
      <c r="B101" s="257">
        <v>0</v>
      </c>
      <c r="C101" s="258"/>
      <c r="D101" s="133">
        <v>6.9</v>
      </c>
      <c r="E101" s="167">
        <f t="shared" si="5"/>
        <v>6.9</v>
      </c>
      <c r="F101" s="169" t="s">
        <v>422</v>
      </c>
      <c r="H101" s="111"/>
    </row>
    <row r="102" spans="1:8" ht="15.75" customHeight="1" x14ac:dyDescent="0.25">
      <c r="A102" s="107" t="s">
        <v>249</v>
      </c>
      <c r="B102" s="257"/>
      <c r="C102" s="258"/>
      <c r="D102" s="133"/>
      <c r="E102" s="136">
        <f>SUM(E84:E101)</f>
        <v>-1.4548362514688051E-12</v>
      </c>
      <c r="F102" s="106"/>
      <c r="H102" s="111"/>
    </row>
    <row r="103" spans="1:8" ht="15.75" customHeight="1" x14ac:dyDescent="0.25">
      <c r="A103" s="108"/>
      <c r="B103" s="109"/>
      <c r="C103" s="109"/>
      <c r="D103" s="109"/>
      <c r="E103" s="137"/>
      <c r="F103" s="110"/>
      <c r="H103" s="111"/>
    </row>
    <row r="104" spans="1:8" ht="154.5" customHeight="1" x14ac:dyDescent="0.25">
      <c r="A104" s="311" t="s">
        <v>394</v>
      </c>
      <c r="B104" s="310"/>
      <c r="C104" s="310"/>
      <c r="D104" s="310"/>
      <c r="E104" s="310"/>
      <c r="F104" s="310"/>
      <c r="H104" s="173">
        <f>-125.4+422.2</f>
        <v>296.79999999999995</v>
      </c>
    </row>
    <row r="105" spans="1:8" ht="26.25" customHeight="1" x14ac:dyDescent="0.25">
      <c r="A105" s="135"/>
      <c r="B105" s="135"/>
      <c r="C105" s="135"/>
      <c r="D105" s="135"/>
      <c r="E105" s="138"/>
      <c r="F105" s="135"/>
      <c r="H105" s="111"/>
    </row>
    <row r="106" spans="1:8" ht="18" customHeight="1" x14ac:dyDescent="0.3">
      <c r="A106" s="309" t="s">
        <v>383</v>
      </c>
      <c r="B106" s="309"/>
      <c r="C106" s="309"/>
      <c r="D106" s="309"/>
      <c r="E106" s="309"/>
      <c r="F106" s="309"/>
      <c r="H106" s="111"/>
    </row>
    <row r="107" spans="1:8" ht="18" customHeight="1" x14ac:dyDescent="0.25">
      <c r="A107" s="108"/>
      <c r="B107" s="108"/>
      <c r="C107" s="109"/>
      <c r="D107" s="109"/>
      <c r="E107" s="137"/>
      <c r="F107" s="110"/>
      <c r="H107" s="111"/>
    </row>
    <row r="108" spans="1:8" ht="23.25" customHeight="1" x14ac:dyDescent="0.25">
      <c r="A108" s="114" t="s">
        <v>271</v>
      </c>
      <c r="B108" s="109"/>
      <c r="C108" s="109"/>
      <c r="D108" s="109"/>
      <c r="E108" s="137"/>
      <c r="F108" s="110"/>
      <c r="H108" s="111"/>
    </row>
    <row r="109" spans="1:8" s="130" customFormat="1" ht="105" customHeight="1" x14ac:dyDescent="0.3">
      <c r="A109" s="312" t="s">
        <v>460</v>
      </c>
      <c r="B109" s="312"/>
      <c r="C109" s="312"/>
      <c r="D109" s="312"/>
      <c r="E109" s="312"/>
      <c r="F109" s="312"/>
      <c r="G109" s="129"/>
    </row>
    <row r="110" spans="1:8" s="132" customFormat="1" ht="18.75" customHeight="1" x14ac:dyDescent="0.3">
      <c r="A110" s="269" t="s">
        <v>31</v>
      </c>
      <c r="B110" s="269"/>
      <c r="C110" s="269"/>
      <c r="D110" s="269"/>
      <c r="E110" s="269"/>
      <c r="F110" s="269"/>
      <c r="G110" s="131"/>
    </row>
    <row r="111" spans="1:8" ht="182.25" customHeight="1" x14ac:dyDescent="0.3">
      <c r="A111" s="260" t="s">
        <v>461</v>
      </c>
      <c r="B111" s="260"/>
      <c r="C111" s="260"/>
      <c r="D111" s="260"/>
      <c r="E111" s="260"/>
      <c r="F111" s="260"/>
      <c r="H111" s="79"/>
    </row>
    <row r="112" spans="1:8" ht="111" customHeight="1" x14ac:dyDescent="0.3">
      <c r="A112" s="260" t="s">
        <v>399</v>
      </c>
      <c r="B112" s="260"/>
      <c r="C112" s="260"/>
      <c r="D112" s="260"/>
      <c r="E112" s="260"/>
      <c r="F112" s="260"/>
      <c r="H112" s="79"/>
    </row>
    <row r="113" spans="1:9" ht="132.75" customHeight="1" x14ac:dyDescent="0.3">
      <c r="A113" s="260" t="s">
        <v>462</v>
      </c>
      <c r="B113" s="260"/>
      <c r="C113" s="260"/>
      <c r="D113" s="260"/>
      <c r="E113" s="260"/>
      <c r="F113" s="260"/>
      <c r="H113" s="79"/>
    </row>
    <row r="114" spans="1:9" ht="55.5" customHeight="1" x14ac:dyDescent="0.3">
      <c r="A114" s="260" t="s">
        <v>463</v>
      </c>
      <c r="B114" s="260"/>
      <c r="C114" s="260"/>
      <c r="D114" s="260"/>
      <c r="E114" s="260"/>
      <c r="F114" s="260"/>
      <c r="H114" s="79"/>
    </row>
    <row r="115" spans="1:9" ht="84" customHeight="1" x14ac:dyDescent="0.3">
      <c r="A115" s="260" t="s">
        <v>464</v>
      </c>
      <c r="B115" s="260"/>
      <c r="C115" s="260"/>
      <c r="D115" s="260"/>
      <c r="E115" s="260"/>
      <c r="F115" s="260"/>
      <c r="H115" s="79"/>
    </row>
    <row r="116" spans="1:9" ht="171" customHeight="1" x14ac:dyDescent="0.3">
      <c r="A116" s="260" t="s">
        <v>465</v>
      </c>
      <c r="B116" s="260"/>
      <c r="C116" s="260"/>
      <c r="D116" s="260"/>
      <c r="E116" s="260"/>
      <c r="F116" s="260"/>
      <c r="H116" s="79"/>
    </row>
    <row r="117" spans="1:9" s="175" customFormat="1" ht="28.5" customHeight="1" x14ac:dyDescent="0.3">
      <c r="A117" s="269" t="s">
        <v>85</v>
      </c>
      <c r="B117" s="269"/>
      <c r="C117" s="269"/>
      <c r="D117" s="269"/>
      <c r="E117" s="269"/>
      <c r="F117" s="269"/>
      <c r="G117" s="174"/>
    </row>
    <row r="118" spans="1:9" ht="86.25" customHeight="1" x14ac:dyDescent="0.3">
      <c r="A118" s="270" t="s">
        <v>466</v>
      </c>
      <c r="B118" s="270"/>
      <c r="C118" s="270"/>
      <c r="D118" s="270"/>
      <c r="E118" s="270"/>
      <c r="F118" s="270"/>
      <c r="H118" s="79"/>
      <c r="I118" s="112"/>
    </row>
    <row r="119" spans="1:9" ht="160.5" customHeight="1" x14ac:dyDescent="0.3">
      <c r="A119" s="270" t="s">
        <v>467</v>
      </c>
      <c r="B119" s="270"/>
      <c r="C119" s="270"/>
      <c r="D119" s="270"/>
      <c r="E119" s="270"/>
      <c r="F119" s="270"/>
      <c r="H119" s="79"/>
      <c r="I119" s="112"/>
    </row>
    <row r="120" spans="1:9" ht="174.75" customHeight="1" x14ac:dyDescent="0.3">
      <c r="A120" s="259" t="s">
        <v>455</v>
      </c>
      <c r="B120" s="259"/>
      <c r="C120" s="259"/>
      <c r="D120" s="259"/>
      <c r="E120" s="259"/>
      <c r="F120" s="259"/>
      <c r="H120" s="79"/>
      <c r="I120" s="112"/>
    </row>
    <row r="121" spans="1:9" ht="186.75" customHeight="1" x14ac:dyDescent="0.3">
      <c r="A121" s="259" t="s">
        <v>456</v>
      </c>
      <c r="B121" s="259"/>
      <c r="C121" s="259"/>
      <c r="D121" s="259"/>
      <c r="E121" s="259"/>
      <c r="F121" s="259"/>
      <c r="H121" s="79"/>
      <c r="I121" s="112"/>
    </row>
    <row r="122" spans="1:9" ht="40.5" customHeight="1" x14ac:dyDescent="0.3">
      <c r="A122" s="259" t="s">
        <v>468</v>
      </c>
      <c r="B122" s="259"/>
      <c r="C122" s="259"/>
      <c r="D122" s="259"/>
      <c r="E122" s="259"/>
      <c r="F122" s="259"/>
      <c r="H122" s="79"/>
      <c r="I122" s="112"/>
    </row>
    <row r="123" spans="1:9" ht="69" customHeight="1" x14ac:dyDescent="0.3">
      <c r="A123" s="270" t="s">
        <v>469</v>
      </c>
      <c r="B123" s="270"/>
      <c r="C123" s="270"/>
      <c r="D123" s="270"/>
      <c r="E123" s="270"/>
      <c r="F123" s="270"/>
      <c r="H123" s="79"/>
      <c r="I123" s="112"/>
    </row>
    <row r="124" spans="1:9" ht="24.75" customHeight="1" x14ac:dyDescent="0.3">
      <c r="A124" s="126"/>
      <c r="B124" s="126"/>
      <c r="C124" s="126"/>
      <c r="D124" s="126"/>
      <c r="E124" s="152"/>
      <c r="F124" s="115" t="s">
        <v>275</v>
      </c>
      <c r="H124" s="79"/>
      <c r="I124" s="112"/>
    </row>
    <row r="125" spans="1:9" s="95" customFormat="1" ht="24" customHeight="1" x14ac:dyDescent="0.2">
      <c r="A125" s="153"/>
      <c r="B125" s="268" t="s">
        <v>2</v>
      </c>
      <c r="C125" s="268"/>
      <c r="D125" s="153" t="s">
        <v>3</v>
      </c>
      <c r="E125" s="139" t="s">
        <v>4</v>
      </c>
      <c r="F125" s="153" t="s">
        <v>5</v>
      </c>
      <c r="G125" s="120"/>
    </row>
    <row r="126" spans="1:9" s="95" customFormat="1" ht="19.5" customHeight="1" x14ac:dyDescent="0.2">
      <c r="A126" s="263" t="s">
        <v>30</v>
      </c>
      <c r="B126" s="176" t="s">
        <v>295</v>
      </c>
      <c r="C126" s="153"/>
      <c r="D126" s="177">
        <v>2618.5</v>
      </c>
      <c r="E126" s="178">
        <v>-654.6</v>
      </c>
      <c r="F126" s="179">
        <f t="shared" ref="F126:F139" si="6">D126+E126</f>
        <v>1963.9</v>
      </c>
      <c r="G126" s="120"/>
    </row>
    <row r="127" spans="1:9" s="95" customFormat="1" ht="19.5" customHeight="1" x14ac:dyDescent="0.2">
      <c r="A127" s="263"/>
      <c r="B127" s="176" t="s">
        <v>306</v>
      </c>
      <c r="C127" s="153"/>
      <c r="D127" s="177">
        <v>0</v>
      </c>
      <c r="E127" s="178">
        <v>109</v>
      </c>
      <c r="F127" s="179">
        <f t="shared" si="6"/>
        <v>109</v>
      </c>
      <c r="G127" s="120"/>
    </row>
    <row r="128" spans="1:9" s="95" customFormat="1" ht="19.5" customHeight="1" x14ac:dyDescent="0.2">
      <c r="A128" s="263"/>
      <c r="B128" s="176" t="s">
        <v>308</v>
      </c>
      <c r="C128" s="153"/>
      <c r="D128" s="177">
        <v>0</v>
      </c>
      <c r="E128" s="178">
        <v>10080</v>
      </c>
      <c r="F128" s="179">
        <f t="shared" si="6"/>
        <v>10080</v>
      </c>
      <c r="G128" s="120"/>
    </row>
    <row r="129" spans="1:8" s="95" customFormat="1" ht="19.5" customHeight="1" x14ac:dyDescent="0.2">
      <c r="A129" s="263"/>
      <c r="B129" s="176" t="s">
        <v>309</v>
      </c>
      <c r="C129" s="153"/>
      <c r="D129" s="177">
        <v>0</v>
      </c>
      <c r="E129" s="178">
        <v>22500</v>
      </c>
      <c r="F129" s="179">
        <f t="shared" ref="F129" si="7">D129+E129</f>
        <v>22500</v>
      </c>
      <c r="G129" s="120"/>
    </row>
    <row r="130" spans="1:8" s="95" customFormat="1" ht="19.5" customHeight="1" x14ac:dyDescent="0.2">
      <c r="A130" s="263"/>
      <c r="B130" s="176" t="s">
        <v>310</v>
      </c>
      <c r="C130" s="153"/>
      <c r="D130" s="177">
        <v>0</v>
      </c>
      <c r="E130" s="178">
        <v>34000</v>
      </c>
      <c r="F130" s="179">
        <f t="shared" si="6"/>
        <v>34000</v>
      </c>
      <c r="G130" s="120"/>
    </row>
    <row r="131" spans="1:8" ht="18.75" x14ac:dyDescent="0.3">
      <c r="A131" s="262" t="s">
        <v>8</v>
      </c>
      <c r="B131" s="123" t="s">
        <v>302</v>
      </c>
      <c r="C131" s="156"/>
      <c r="D131" s="124">
        <v>0</v>
      </c>
      <c r="E131" s="143">
        <v>3300.6</v>
      </c>
      <c r="F131" s="125">
        <f t="shared" ref="F131:F135" si="8">SUM(D131:E131)</f>
        <v>3300.6</v>
      </c>
      <c r="H131" s="79"/>
    </row>
    <row r="132" spans="1:8" ht="18.75" x14ac:dyDescent="0.3">
      <c r="A132" s="263"/>
      <c r="B132" s="123" t="s">
        <v>303</v>
      </c>
      <c r="C132" s="156"/>
      <c r="D132" s="124">
        <v>0</v>
      </c>
      <c r="E132" s="143">
        <v>1684.8</v>
      </c>
      <c r="F132" s="125">
        <f t="shared" si="8"/>
        <v>1684.8</v>
      </c>
      <c r="H132" s="79"/>
    </row>
    <row r="133" spans="1:8" ht="18.75" x14ac:dyDescent="0.3">
      <c r="A133" s="263"/>
      <c r="B133" s="123" t="s">
        <v>39</v>
      </c>
      <c r="C133" s="156"/>
      <c r="D133" s="124">
        <v>14203.5</v>
      </c>
      <c r="E133" s="143">
        <v>1500</v>
      </c>
      <c r="F133" s="125">
        <f t="shared" ref="F133" si="9">SUM(D133:E133)</f>
        <v>15703.5</v>
      </c>
      <c r="H133" s="79"/>
    </row>
    <row r="134" spans="1:8" ht="18.75" x14ac:dyDescent="0.3">
      <c r="A134" s="263"/>
      <c r="B134" s="123" t="s">
        <v>313</v>
      </c>
      <c r="C134" s="156"/>
      <c r="D134" s="124">
        <v>0</v>
      </c>
      <c r="E134" s="143">
        <v>5884.9889999999996</v>
      </c>
      <c r="F134" s="125">
        <f t="shared" si="8"/>
        <v>5884.9889999999996</v>
      </c>
      <c r="H134" s="79"/>
    </row>
    <row r="135" spans="1:8" ht="18.75" x14ac:dyDescent="0.3">
      <c r="A135" s="264"/>
      <c r="B135" s="123" t="s">
        <v>342</v>
      </c>
      <c r="C135" s="156"/>
      <c r="D135" s="124">
        <v>0</v>
      </c>
      <c r="E135" s="143">
        <v>400</v>
      </c>
      <c r="F135" s="125">
        <f t="shared" si="8"/>
        <v>400</v>
      </c>
      <c r="H135" s="79"/>
    </row>
    <row r="136" spans="1:8" s="95" customFormat="1" ht="19.5" customHeight="1" x14ac:dyDescent="0.25">
      <c r="A136" s="318" t="s">
        <v>26</v>
      </c>
      <c r="B136" s="176" t="s">
        <v>307</v>
      </c>
      <c r="C136" s="153"/>
      <c r="D136" s="177">
        <v>0</v>
      </c>
      <c r="E136" s="178">
        <v>20250</v>
      </c>
      <c r="F136" s="179">
        <f t="shared" si="6"/>
        <v>20250</v>
      </c>
      <c r="G136" s="120"/>
      <c r="H136" s="180"/>
    </row>
    <row r="137" spans="1:8" s="95" customFormat="1" ht="19.5" customHeight="1" x14ac:dyDescent="0.25">
      <c r="A137" s="318"/>
      <c r="B137" s="176" t="s">
        <v>377</v>
      </c>
      <c r="C137" s="153"/>
      <c r="D137" s="181">
        <v>10672.603419999999</v>
      </c>
      <c r="E137" s="182">
        <f>-1118.24082-0.04149</f>
        <v>-1118.2823100000001</v>
      </c>
      <c r="F137" s="183">
        <f t="shared" si="6"/>
        <v>9554.321109999999</v>
      </c>
      <c r="G137" s="120"/>
      <c r="H137" s="180"/>
    </row>
    <row r="138" spans="1:8" s="95" customFormat="1" ht="19.5" customHeight="1" x14ac:dyDescent="0.25">
      <c r="A138" s="318"/>
      <c r="B138" s="176" t="s">
        <v>378</v>
      </c>
      <c r="C138" s="153"/>
      <c r="D138" s="184">
        <v>13831.297</v>
      </c>
      <c r="E138" s="178">
        <f>-336.35918+0.01768</f>
        <v>-336.3415</v>
      </c>
      <c r="F138" s="183">
        <f t="shared" si="6"/>
        <v>13494.9555</v>
      </c>
      <c r="G138" s="120"/>
      <c r="H138" s="180"/>
    </row>
    <row r="139" spans="1:8" s="95" customFormat="1" ht="19.5" customHeight="1" x14ac:dyDescent="0.3">
      <c r="A139" s="158" t="s">
        <v>267</v>
      </c>
      <c r="B139" s="176" t="s">
        <v>289</v>
      </c>
      <c r="C139" s="153"/>
      <c r="D139" s="177">
        <v>1999.7</v>
      </c>
      <c r="E139" s="178">
        <v>-1038.5229999999999</v>
      </c>
      <c r="F139" s="179">
        <f t="shared" si="6"/>
        <v>961.17700000000013</v>
      </c>
      <c r="G139" s="120"/>
      <c r="H139" s="87"/>
    </row>
    <row r="140" spans="1:8" s="95" customFormat="1" ht="19.5" customHeight="1" x14ac:dyDescent="0.25">
      <c r="A140" s="262" t="s">
        <v>25</v>
      </c>
      <c r="B140" s="176" t="s">
        <v>293</v>
      </c>
      <c r="C140" s="153"/>
      <c r="D140" s="177">
        <v>0</v>
      </c>
      <c r="E140" s="178">
        <v>550.1</v>
      </c>
      <c r="F140" s="179">
        <f t="shared" ref="F140:F164" si="10">D140+E140</f>
        <v>550.1</v>
      </c>
      <c r="G140" s="120"/>
      <c r="H140" s="87"/>
    </row>
    <row r="141" spans="1:8" s="95" customFormat="1" ht="19.5" customHeight="1" x14ac:dyDescent="0.25">
      <c r="A141" s="263"/>
      <c r="B141" s="176" t="s">
        <v>294</v>
      </c>
      <c r="C141" s="153"/>
      <c r="D141" s="177">
        <v>0</v>
      </c>
      <c r="E141" s="178">
        <v>273</v>
      </c>
      <c r="F141" s="179">
        <f t="shared" ref="F141" si="11">D141+E141</f>
        <v>273</v>
      </c>
      <c r="G141" s="120"/>
      <c r="H141" s="87"/>
    </row>
    <row r="142" spans="1:8" s="95" customFormat="1" ht="19.5" customHeight="1" x14ac:dyDescent="0.25">
      <c r="A142" s="263"/>
      <c r="B142" s="176" t="s">
        <v>279</v>
      </c>
      <c r="C142" s="153"/>
      <c r="D142" s="177">
        <v>1335</v>
      </c>
      <c r="E142" s="178">
        <f>307+838</f>
        <v>1145</v>
      </c>
      <c r="F142" s="179">
        <f t="shared" ref="F142:F149" si="12">D142+E142</f>
        <v>2480</v>
      </c>
      <c r="G142" s="120"/>
      <c r="H142" s="87"/>
    </row>
    <row r="143" spans="1:8" s="95" customFormat="1" ht="19.5" customHeight="1" x14ac:dyDescent="0.25">
      <c r="A143" s="263"/>
      <c r="B143" s="176" t="s">
        <v>298</v>
      </c>
      <c r="C143" s="153"/>
      <c r="D143" s="177">
        <v>2490.3000000000002</v>
      </c>
      <c r="E143" s="178">
        <v>-2009.4</v>
      </c>
      <c r="F143" s="179">
        <f t="shared" si="12"/>
        <v>480.90000000000009</v>
      </c>
      <c r="G143" s="120"/>
      <c r="H143" s="87"/>
    </row>
    <row r="144" spans="1:8" s="95" customFormat="1" ht="19.5" customHeight="1" x14ac:dyDescent="0.25">
      <c r="A144" s="263"/>
      <c r="B144" s="176" t="s">
        <v>296</v>
      </c>
      <c r="C144" s="153"/>
      <c r="D144" s="177">
        <v>53.4</v>
      </c>
      <c r="E144" s="178">
        <v>-53.4</v>
      </c>
      <c r="F144" s="179">
        <f t="shared" si="12"/>
        <v>0</v>
      </c>
      <c r="G144" s="120"/>
      <c r="H144" s="87"/>
    </row>
    <row r="145" spans="1:8" s="95" customFormat="1" ht="19.5" customHeight="1" x14ac:dyDescent="0.25">
      <c r="A145" s="263"/>
      <c r="B145" s="176" t="s">
        <v>400</v>
      </c>
      <c r="C145" s="153"/>
      <c r="D145" s="177">
        <v>0</v>
      </c>
      <c r="E145" s="178">
        <v>370</v>
      </c>
      <c r="F145" s="179">
        <f t="shared" si="12"/>
        <v>370</v>
      </c>
      <c r="G145" s="120"/>
      <c r="H145" s="87"/>
    </row>
    <row r="146" spans="1:8" s="95" customFormat="1" ht="19.5" customHeight="1" x14ac:dyDescent="0.25">
      <c r="A146" s="263"/>
      <c r="B146" s="176" t="s">
        <v>401</v>
      </c>
      <c r="C146" s="153"/>
      <c r="D146" s="177">
        <v>0</v>
      </c>
      <c r="E146" s="178">
        <v>200</v>
      </c>
      <c r="F146" s="179">
        <f t="shared" si="12"/>
        <v>200</v>
      </c>
      <c r="G146" s="120"/>
      <c r="H146" s="87"/>
    </row>
    <row r="147" spans="1:8" s="95" customFormat="1" ht="19.5" customHeight="1" x14ac:dyDescent="0.25">
      <c r="A147" s="263"/>
      <c r="B147" s="176" t="s">
        <v>301</v>
      </c>
      <c r="C147" s="153"/>
      <c r="D147" s="177">
        <v>73264</v>
      </c>
      <c r="E147" s="178">
        <v>-48364</v>
      </c>
      <c r="F147" s="179">
        <f t="shared" si="12"/>
        <v>24900</v>
      </c>
      <c r="G147" s="120"/>
      <c r="H147" s="87"/>
    </row>
    <row r="148" spans="1:8" s="95" customFormat="1" ht="19.5" customHeight="1" x14ac:dyDescent="0.25">
      <c r="A148" s="263"/>
      <c r="B148" s="176" t="s">
        <v>106</v>
      </c>
      <c r="C148" s="153"/>
      <c r="D148" s="177">
        <v>48414</v>
      </c>
      <c r="E148" s="178">
        <v>-26614</v>
      </c>
      <c r="F148" s="179">
        <f t="shared" si="12"/>
        <v>21800</v>
      </c>
      <c r="G148" s="120"/>
      <c r="H148" s="87"/>
    </row>
    <row r="149" spans="1:8" s="95" customFormat="1" ht="19.5" customHeight="1" x14ac:dyDescent="0.25">
      <c r="A149" s="263"/>
      <c r="B149" s="176" t="s">
        <v>304</v>
      </c>
      <c r="C149" s="153"/>
      <c r="D149" s="177">
        <v>1210</v>
      </c>
      <c r="E149" s="178">
        <v>-542</v>
      </c>
      <c r="F149" s="179">
        <f t="shared" si="12"/>
        <v>668</v>
      </c>
      <c r="G149" s="120"/>
      <c r="H149" s="87"/>
    </row>
    <row r="150" spans="1:8" s="95" customFormat="1" ht="19.5" customHeight="1" x14ac:dyDescent="0.25">
      <c r="A150" s="264"/>
      <c r="B150" s="176" t="s">
        <v>312</v>
      </c>
      <c r="C150" s="153"/>
      <c r="D150" s="177">
        <v>615</v>
      </c>
      <c r="E150" s="178">
        <v>40</v>
      </c>
      <c r="F150" s="179">
        <f t="shared" si="10"/>
        <v>655</v>
      </c>
      <c r="G150" s="120"/>
      <c r="H150" s="87"/>
    </row>
    <row r="151" spans="1:8" s="95" customFormat="1" ht="19.5" customHeight="1" x14ac:dyDescent="0.3">
      <c r="A151" s="158"/>
      <c r="B151" s="265" t="s">
        <v>299</v>
      </c>
      <c r="C151" s="266"/>
      <c r="D151" s="266"/>
      <c r="E151" s="266"/>
      <c r="F151" s="267"/>
      <c r="G151" s="120"/>
      <c r="H151" s="87"/>
    </row>
    <row r="152" spans="1:8" s="95" customFormat="1" ht="19.5" customHeight="1" x14ac:dyDescent="0.25">
      <c r="A152" s="262" t="s">
        <v>25</v>
      </c>
      <c r="B152" s="176" t="s">
        <v>297</v>
      </c>
      <c r="C152" s="153"/>
      <c r="D152" s="177">
        <v>33.1</v>
      </c>
      <c r="E152" s="178">
        <f>-33.1</f>
        <v>-33.1</v>
      </c>
      <c r="F152" s="179">
        <f t="shared" si="10"/>
        <v>0</v>
      </c>
      <c r="G152" s="120"/>
      <c r="H152" s="87"/>
    </row>
    <row r="153" spans="1:8" s="95" customFormat="1" ht="19.5" customHeight="1" x14ac:dyDescent="0.25">
      <c r="A153" s="263"/>
      <c r="B153" s="176" t="s">
        <v>298</v>
      </c>
      <c r="C153" s="153"/>
      <c r="D153" s="177">
        <v>2490.3000000000002</v>
      </c>
      <c r="E153" s="178">
        <v>-2490.3000000000002</v>
      </c>
      <c r="F153" s="179">
        <f t="shared" ref="F153:F156" si="13">D153+E153</f>
        <v>0</v>
      </c>
      <c r="G153" s="120"/>
      <c r="H153" s="87"/>
    </row>
    <row r="154" spans="1:8" s="95" customFormat="1" ht="19.5" customHeight="1" x14ac:dyDescent="0.25">
      <c r="A154" s="263"/>
      <c r="B154" s="176" t="s">
        <v>301</v>
      </c>
      <c r="C154" s="153"/>
      <c r="D154" s="177">
        <v>75462</v>
      </c>
      <c r="E154" s="178">
        <v>-75462</v>
      </c>
      <c r="F154" s="179">
        <f t="shared" ref="F154:F155" si="14">D154+E154</f>
        <v>0</v>
      </c>
      <c r="G154" s="120"/>
      <c r="H154" s="87"/>
    </row>
    <row r="155" spans="1:8" s="95" customFormat="1" ht="19.5" customHeight="1" x14ac:dyDescent="0.25">
      <c r="A155" s="263"/>
      <c r="B155" s="176" t="s">
        <v>106</v>
      </c>
      <c r="C155" s="153"/>
      <c r="D155" s="177">
        <v>49898</v>
      </c>
      <c r="E155" s="178">
        <v>-49898</v>
      </c>
      <c r="F155" s="179">
        <f t="shared" si="14"/>
        <v>0</v>
      </c>
      <c r="G155" s="120"/>
      <c r="H155" s="87"/>
    </row>
    <row r="156" spans="1:8" s="95" customFormat="1" ht="19.5" customHeight="1" x14ac:dyDescent="0.25">
      <c r="A156" s="263"/>
      <c r="B156" s="176" t="s">
        <v>305</v>
      </c>
      <c r="C156" s="153"/>
      <c r="D156" s="177">
        <v>6</v>
      </c>
      <c r="E156" s="178">
        <v>-6</v>
      </c>
      <c r="F156" s="179">
        <f t="shared" si="13"/>
        <v>0</v>
      </c>
      <c r="G156" s="120"/>
      <c r="H156" s="87"/>
    </row>
    <row r="157" spans="1:8" s="95" customFormat="1" ht="19.5" customHeight="1" x14ac:dyDescent="0.25">
      <c r="A157" s="263"/>
      <c r="B157" s="176" t="s">
        <v>304</v>
      </c>
      <c r="C157" s="153"/>
      <c r="D157" s="177">
        <v>1210</v>
      </c>
      <c r="E157" s="178">
        <v>-1210</v>
      </c>
      <c r="F157" s="179">
        <f t="shared" si="10"/>
        <v>0</v>
      </c>
      <c r="G157" s="120"/>
      <c r="H157" s="87"/>
    </row>
    <row r="158" spans="1:8" s="95" customFormat="1" ht="19.5" customHeight="1" x14ac:dyDescent="0.25">
      <c r="A158" s="264"/>
      <c r="B158" s="176" t="s">
        <v>312</v>
      </c>
      <c r="C158" s="153"/>
      <c r="D158" s="177">
        <v>634</v>
      </c>
      <c r="E158" s="178">
        <v>-634</v>
      </c>
      <c r="F158" s="179">
        <f t="shared" ref="F158" si="15">D158+E158</f>
        <v>0</v>
      </c>
      <c r="G158" s="120"/>
      <c r="H158" s="87"/>
    </row>
    <row r="159" spans="1:8" s="95" customFormat="1" ht="19.5" customHeight="1" x14ac:dyDescent="0.3">
      <c r="A159" s="158"/>
      <c r="B159" s="265" t="s">
        <v>300</v>
      </c>
      <c r="C159" s="266"/>
      <c r="D159" s="266"/>
      <c r="E159" s="266"/>
      <c r="F159" s="267"/>
      <c r="G159" s="120"/>
      <c r="H159" s="87"/>
    </row>
    <row r="160" spans="1:8" s="95" customFormat="1" ht="19.5" customHeight="1" x14ac:dyDescent="0.25">
      <c r="A160" s="262" t="s">
        <v>25</v>
      </c>
      <c r="B160" s="176" t="s">
        <v>297</v>
      </c>
      <c r="C160" s="153"/>
      <c r="D160" s="177">
        <v>33.1</v>
      </c>
      <c r="E160" s="178">
        <f>-33.1</f>
        <v>-33.1</v>
      </c>
      <c r="F160" s="179">
        <f t="shared" si="10"/>
        <v>0</v>
      </c>
      <c r="G160" s="120"/>
      <c r="H160" s="87"/>
    </row>
    <row r="161" spans="1:8" s="95" customFormat="1" ht="19.5" customHeight="1" x14ac:dyDescent="0.25">
      <c r="A161" s="263"/>
      <c r="B161" s="176" t="s">
        <v>298</v>
      </c>
      <c r="C161" s="153"/>
      <c r="D161" s="177">
        <v>2490.3000000000002</v>
      </c>
      <c r="E161" s="178">
        <v>-2490.3000000000002</v>
      </c>
      <c r="F161" s="179">
        <f t="shared" ref="F161:F162" si="16">D161+E161</f>
        <v>0</v>
      </c>
      <c r="G161" s="120"/>
      <c r="H161" s="87"/>
    </row>
    <row r="162" spans="1:8" s="95" customFormat="1" ht="19.5" customHeight="1" x14ac:dyDescent="0.25">
      <c r="A162" s="263"/>
      <c r="B162" s="176" t="s">
        <v>301</v>
      </c>
      <c r="C162" s="153"/>
      <c r="D162" s="177">
        <v>77723</v>
      </c>
      <c r="E162" s="178">
        <v>-77723</v>
      </c>
      <c r="F162" s="179">
        <f t="shared" si="16"/>
        <v>0</v>
      </c>
      <c r="G162" s="120"/>
      <c r="H162" s="87"/>
    </row>
    <row r="163" spans="1:8" s="95" customFormat="1" ht="19.5" customHeight="1" x14ac:dyDescent="0.25">
      <c r="A163" s="263"/>
      <c r="B163" s="176" t="s">
        <v>106</v>
      </c>
      <c r="C163" s="153"/>
      <c r="D163" s="177">
        <v>51852</v>
      </c>
      <c r="E163" s="178">
        <v>-51852</v>
      </c>
      <c r="F163" s="179">
        <f t="shared" si="10"/>
        <v>0</v>
      </c>
      <c r="G163" s="120"/>
      <c r="H163" s="87"/>
    </row>
    <row r="164" spans="1:8" s="95" customFormat="1" ht="19.5" customHeight="1" x14ac:dyDescent="0.25">
      <c r="A164" s="263"/>
      <c r="B164" s="176" t="s">
        <v>305</v>
      </c>
      <c r="C164" s="153"/>
      <c r="D164" s="177">
        <v>6</v>
      </c>
      <c r="E164" s="178">
        <v>-6</v>
      </c>
      <c r="F164" s="179">
        <f t="shared" si="10"/>
        <v>0</v>
      </c>
      <c r="G164" s="120"/>
      <c r="H164" s="87"/>
    </row>
    <row r="165" spans="1:8" s="95" customFormat="1" ht="19.5" customHeight="1" x14ac:dyDescent="0.25">
      <c r="A165" s="263"/>
      <c r="B165" s="176" t="s">
        <v>304</v>
      </c>
      <c r="C165" s="153"/>
      <c r="D165" s="177">
        <v>1210</v>
      </c>
      <c r="E165" s="178">
        <v>-1210</v>
      </c>
      <c r="F165" s="179">
        <f t="shared" ref="F165:F166" si="17">D165+E165</f>
        <v>0</v>
      </c>
      <c r="G165" s="120"/>
      <c r="H165" s="87"/>
    </row>
    <row r="166" spans="1:8" s="95" customFormat="1" ht="19.5" customHeight="1" x14ac:dyDescent="0.25">
      <c r="A166" s="264"/>
      <c r="B166" s="176" t="s">
        <v>312</v>
      </c>
      <c r="C166" s="153"/>
      <c r="D166" s="177">
        <v>659</v>
      </c>
      <c r="E166" s="178">
        <v>-659</v>
      </c>
      <c r="F166" s="179">
        <f t="shared" si="17"/>
        <v>0</v>
      </c>
      <c r="G166" s="120"/>
      <c r="H166" s="87"/>
    </row>
    <row r="167" spans="1:8" ht="22.5" customHeight="1" x14ac:dyDescent="0.35">
      <c r="A167" s="93" t="s">
        <v>6</v>
      </c>
      <c r="B167" s="261"/>
      <c r="C167" s="261"/>
      <c r="D167" s="96"/>
      <c r="E167" s="140">
        <f>SUM(E126:E150)</f>
        <v>21556.942190000031</v>
      </c>
      <c r="F167" s="96"/>
    </row>
    <row r="168" spans="1:8" ht="33" customHeight="1" x14ac:dyDescent="0.3">
      <c r="A168" s="277" t="s">
        <v>270</v>
      </c>
      <c r="B168" s="277"/>
      <c r="C168" s="277"/>
      <c r="D168" s="277"/>
      <c r="E168" s="277"/>
      <c r="F168" s="277"/>
    </row>
    <row r="169" spans="1:8" ht="27.75" customHeight="1" x14ac:dyDescent="0.3">
      <c r="A169" s="279" t="s">
        <v>244</v>
      </c>
      <c r="B169" s="279"/>
      <c r="C169" s="279"/>
      <c r="D169" s="279"/>
      <c r="E169" s="279"/>
      <c r="F169" s="279"/>
    </row>
    <row r="170" spans="1:8" ht="155.25" customHeight="1" x14ac:dyDescent="0.3">
      <c r="A170" s="280" t="s">
        <v>470</v>
      </c>
      <c r="B170" s="279"/>
      <c r="C170" s="279"/>
      <c r="D170" s="279"/>
      <c r="E170" s="279"/>
      <c r="F170" s="279"/>
    </row>
    <row r="171" spans="1:8" ht="43.5" customHeight="1" x14ac:dyDescent="0.3">
      <c r="A171" s="278" t="s">
        <v>480</v>
      </c>
      <c r="B171" s="278"/>
      <c r="C171" s="278"/>
      <c r="D171" s="278"/>
      <c r="E171" s="278"/>
      <c r="F171" s="278"/>
    </row>
    <row r="172" spans="1:8" ht="113.25" customHeight="1" x14ac:dyDescent="0.3">
      <c r="A172" s="280" t="s">
        <v>471</v>
      </c>
      <c r="B172" s="280"/>
      <c r="C172" s="280"/>
      <c r="D172" s="280"/>
      <c r="E172" s="280"/>
      <c r="F172" s="280"/>
    </row>
    <row r="173" spans="1:8" ht="96" customHeight="1" x14ac:dyDescent="0.3">
      <c r="A173" s="280" t="s">
        <v>472</v>
      </c>
      <c r="B173" s="280"/>
      <c r="C173" s="280"/>
      <c r="D173" s="280"/>
      <c r="E173" s="280"/>
      <c r="F173" s="280"/>
    </row>
    <row r="174" spans="1:8" ht="94.5" customHeight="1" x14ac:dyDescent="0.3">
      <c r="A174" s="279" t="s">
        <v>473</v>
      </c>
      <c r="B174" s="279"/>
      <c r="C174" s="279"/>
      <c r="D174" s="279"/>
      <c r="E174" s="279"/>
      <c r="F174" s="279"/>
    </row>
    <row r="175" spans="1:8" ht="43.5" customHeight="1" x14ac:dyDescent="0.3">
      <c r="A175" s="278" t="s">
        <v>474</v>
      </c>
      <c r="B175" s="278"/>
      <c r="C175" s="278"/>
      <c r="D175" s="278"/>
      <c r="E175" s="278"/>
      <c r="F175" s="278"/>
    </row>
    <row r="176" spans="1:8" ht="53.25" customHeight="1" x14ac:dyDescent="0.3">
      <c r="A176" s="278" t="s">
        <v>339</v>
      </c>
      <c r="B176" s="278"/>
      <c r="C176" s="278"/>
      <c r="D176" s="278"/>
      <c r="E176" s="278"/>
      <c r="F176" s="278"/>
    </row>
    <row r="177" spans="1:8" ht="41.25" customHeight="1" x14ac:dyDescent="0.3">
      <c r="A177" s="278" t="s">
        <v>481</v>
      </c>
      <c r="B177" s="278"/>
      <c r="C177" s="278"/>
      <c r="D177" s="278"/>
      <c r="E177" s="278"/>
      <c r="F177" s="278"/>
    </row>
    <row r="178" spans="1:8" ht="36.75" customHeight="1" x14ac:dyDescent="0.3">
      <c r="A178" s="278" t="s">
        <v>379</v>
      </c>
      <c r="B178" s="278"/>
      <c r="C178" s="278"/>
      <c r="D178" s="278"/>
      <c r="E178" s="278"/>
      <c r="F178" s="278"/>
    </row>
    <row r="179" spans="1:8" ht="17.25" customHeight="1" x14ac:dyDescent="0.3">
      <c r="A179" s="278" t="s">
        <v>380</v>
      </c>
      <c r="B179" s="278"/>
      <c r="C179" s="278"/>
      <c r="D179" s="278"/>
      <c r="E179" s="278"/>
      <c r="F179" s="278"/>
    </row>
    <row r="180" spans="1:8" ht="83.25" customHeight="1" x14ac:dyDescent="0.3">
      <c r="A180" s="280" t="s">
        <v>475</v>
      </c>
      <c r="B180" s="280"/>
      <c r="C180" s="280"/>
      <c r="D180" s="280"/>
      <c r="E180" s="280"/>
      <c r="F180" s="280"/>
    </row>
    <row r="181" spans="1:8" ht="57" customHeight="1" x14ac:dyDescent="0.3">
      <c r="A181" s="278" t="s">
        <v>482</v>
      </c>
      <c r="B181" s="278"/>
      <c r="C181" s="278"/>
      <c r="D181" s="278"/>
      <c r="E181" s="278"/>
      <c r="F181" s="278"/>
    </row>
    <row r="182" spans="1:8" ht="148.5" customHeight="1" x14ac:dyDescent="0.3">
      <c r="A182" s="278" t="s">
        <v>483</v>
      </c>
      <c r="B182" s="278"/>
      <c r="C182" s="278"/>
      <c r="D182" s="278"/>
      <c r="E182" s="278"/>
      <c r="F182" s="278"/>
    </row>
    <row r="183" spans="1:8" ht="26.25" customHeight="1" x14ac:dyDescent="0.3">
      <c r="A183" s="279" t="s">
        <v>85</v>
      </c>
      <c r="B183" s="279"/>
      <c r="C183" s="279"/>
      <c r="D183" s="279"/>
      <c r="E183" s="279"/>
      <c r="F183" s="279"/>
    </row>
    <row r="184" spans="1:8" ht="72" customHeight="1" x14ac:dyDescent="0.3">
      <c r="A184" s="279" t="s">
        <v>476</v>
      </c>
      <c r="B184" s="279"/>
      <c r="C184" s="279"/>
      <c r="D184" s="279"/>
      <c r="E184" s="279"/>
      <c r="F184" s="279"/>
    </row>
    <row r="185" spans="1:8" ht="57" customHeight="1" x14ac:dyDescent="0.3">
      <c r="A185" s="279" t="s">
        <v>477</v>
      </c>
      <c r="B185" s="279"/>
      <c r="C185" s="279"/>
      <c r="D185" s="279"/>
      <c r="E185" s="279"/>
      <c r="F185" s="279"/>
    </row>
    <row r="186" spans="1:8" s="90" customFormat="1" ht="30" customHeight="1" x14ac:dyDescent="0.3">
      <c r="A186" s="151" t="s">
        <v>31</v>
      </c>
      <c r="B186" s="160"/>
      <c r="C186" s="160"/>
      <c r="D186" s="160"/>
      <c r="E186" s="141"/>
      <c r="F186" s="160"/>
      <c r="G186" s="121"/>
      <c r="H186" s="87"/>
    </row>
    <row r="187" spans="1:8" ht="54" customHeight="1" x14ac:dyDescent="0.3">
      <c r="A187" s="281" t="s">
        <v>478</v>
      </c>
      <c r="B187" s="281"/>
      <c r="C187" s="281"/>
      <c r="D187" s="281"/>
      <c r="E187" s="281"/>
      <c r="F187" s="281"/>
      <c r="G187" s="121"/>
      <c r="H187" s="79"/>
    </row>
    <row r="188" spans="1:8" ht="97.5" customHeight="1" x14ac:dyDescent="0.3">
      <c r="A188" s="281" t="s">
        <v>479</v>
      </c>
      <c r="B188" s="281"/>
      <c r="C188" s="281"/>
      <c r="D188" s="281"/>
      <c r="E188" s="281"/>
      <c r="F188" s="281"/>
      <c r="G188" s="121"/>
      <c r="H188" s="79"/>
    </row>
    <row r="189" spans="1:8" ht="21" customHeight="1" x14ac:dyDescent="0.3">
      <c r="A189" s="116"/>
      <c r="B189" s="122"/>
      <c r="C189" s="116"/>
      <c r="D189" s="116"/>
      <c r="E189" s="142"/>
      <c r="F189" s="117" t="s">
        <v>292</v>
      </c>
      <c r="H189" s="79">
        <f>G187-G186</f>
        <v>0</v>
      </c>
    </row>
    <row r="190" spans="1:8" ht="44.25" customHeight="1" x14ac:dyDescent="0.25">
      <c r="A190" s="153" t="s">
        <v>1</v>
      </c>
      <c r="B190" s="285" t="s">
        <v>2</v>
      </c>
      <c r="C190" s="268"/>
      <c r="D190" s="153" t="s">
        <v>3</v>
      </c>
      <c r="E190" s="139" t="s">
        <v>4</v>
      </c>
      <c r="F190" s="153" t="s">
        <v>5</v>
      </c>
      <c r="H190" s="79"/>
    </row>
    <row r="191" spans="1:8" ht="18.75" customHeight="1" x14ac:dyDescent="0.3">
      <c r="A191" s="271" t="s">
        <v>30</v>
      </c>
      <c r="B191" s="185" t="s">
        <v>395</v>
      </c>
      <c r="C191" s="150"/>
      <c r="D191" s="177">
        <v>2391.9</v>
      </c>
      <c r="E191" s="186">
        <v>-200</v>
      </c>
      <c r="F191" s="124">
        <f t="shared" ref="F191:F202" si="18">SUM(D191:E191)</f>
        <v>2191.9</v>
      </c>
      <c r="H191" s="79"/>
    </row>
    <row r="192" spans="1:8" ht="20.25" customHeight="1" x14ac:dyDescent="0.3">
      <c r="A192" s="272"/>
      <c r="B192" s="185" t="s">
        <v>358</v>
      </c>
      <c r="C192" s="150"/>
      <c r="D192" s="177">
        <v>17788.400000000001</v>
      </c>
      <c r="E192" s="186">
        <f>600+200</f>
        <v>800</v>
      </c>
      <c r="F192" s="124">
        <f t="shared" si="18"/>
        <v>18588.400000000001</v>
      </c>
      <c r="H192" s="79"/>
    </row>
    <row r="193" spans="1:7" s="79" customFormat="1" ht="18.75" customHeight="1" x14ac:dyDescent="0.3">
      <c r="A193" s="272"/>
      <c r="B193" s="185" t="s">
        <v>317</v>
      </c>
      <c r="C193" s="187"/>
      <c r="D193" s="179">
        <v>1959</v>
      </c>
      <c r="E193" s="188">
        <f>-800-300-200</f>
        <v>-1300</v>
      </c>
      <c r="F193" s="124">
        <f t="shared" si="18"/>
        <v>659</v>
      </c>
      <c r="G193" s="119"/>
    </row>
    <row r="194" spans="1:7" s="79" customFormat="1" ht="18.75" customHeight="1" x14ac:dyDescent="0.3">
      <c r="A194" s="272"/>
      <c r="B194" s="185" t="s">
        <v>349</v>
      </c>
      <c r="C194" s="187"/>
      <c r="D194" s="189">
        <v>1100</v>
      </c>
      <c r="E194" s="190">
        <v>300</v>
      </c>
      <c r="F194" s="125">
        <f t="shared" si="18"/>
        <v>1400</v>
      </c>
      <c r="G194" s="119"/>
    </row>
    <row r="195" spans="1:7" s="79" customFormat="1" ht="18.75" customHeight="1" x14ac:dyDescent="0.3">
      <c r="A195" s="272"/>
      <c r="B195" s="185" t="s">
        <v>359</v>
      </c>
      <c r="C195" s="187"/>
      <c r="D195" s="189">
        <v>1683.6</v>
      </c>
      <c r="E195" s="190">
        <v>561.29999999999995</v>
      </c>
      <c r="F195" s="125">
        <f t="shared" si="18"/>
        <v>2244.8999999999996</v>
      </c>
      <c r="G195" s="119"/>
    </row>
    <row r="196" spans="1:7" s="79" customFormat="1" ht="18.75" customHeight="1" x14ac:dyDescent="0.3">
      <c r="A196" s="272"/>
      <c r="B196" s="185" t="s">
        <v>347</v>
      </c>
      <c r="C196" s="187"/>
      <c r="D196" s="189">
        <v>261.8</v>
      </c>
      <c r="E196" s="190">
        <v>-127.3</v>
      </c>
      <c r="F196" s="125">
        <f t="shared" si="18"/>
        <v>134.5</v>
      </c>
      <c r="G196" s="119"/>
    </row>
    <row r="197" spans="1:7" s="79" customFormat="1" ht="18.75" customHeight="1" x14ac:dyDescent="0.3">
      <c r="A197" s="272"/>
      <c r="B197" s="185" t="s">
        <v>348</v>
      </c>
      <c r="C197" s="187"/>
      <c r="D197" s="189">
        <v>7757.8</v>
      </c>
      <c r="E197" s="190">
        <v>127.3</v>
      </c>
      <c r="F197" s="125">
        <f t="shared" si="18"/>
        <v>7885.1</v>
      </c>
      <c r="G197" s="119"/>
    </row>
    <row r="198" spans="1:7" s="79" customFormat="1" ht="18.75" customHeight="1" x14ac:dyDescent="0.3">
      <c r="A198" s="272"/>
      <c r="B198" s="185" t="s">
        <v>350</v>
      </c>
      <c r="C198" s="187"/>
      <c r="D198" s="189">
        <v>11445.6</v>
      </c>
      <c r="E198" s="190">
        <v>1285.2</v>
      </c>
      <c r="F198" s="125">
        <f t="shared" si="18"/>
        <v>12730.800000000001</v>
      </c>
      <c r="G198" s="119"/>
    </row>
    <row r="199" spans="1:7" s="79" customFormat="1" ht="18.75" customHeight="1" x14ac:dyDescent="0.3">
      <c r="A199" s="272"/>
      <c r="B199" s="185" t="s">
        <v>386</v>
      </c>
      <c r="C199" s="187"/>
      <c r="D199" s="189">
        <v>5839.1</v>
      </c>
      <c r="E199" s="190">
        <f>170+305.8</f>
        <v>475.8</v>
      </c>
      <c r="F199" s="125">
        <f t="shared" si="18"/>
        <v>6314.9000000000005</v>
      </c>
      <c r="G199" s="119"/>
    </row>
    <row r="200" spans="1:7" s="79" customFormat="1" ht="18.75" customHeight="1" x14ac:dyDescent="0.3">
      <c r="A200" s="272"/>
      <c r="B200" s="185" t="s">
        <v>387</v>
      </c>
      <c r="C200" s="187"/>
      <c r="D200" s="189">
        <v>56.7</v>
      </c>
      <c r="E200" s="190">
        <v>8</v>
      </c>
      <c r="F200" s="125">
        <f t="shared" si="18"/>
        <v>64.7</v>
      </c>
      <c r="G200" s="119"/>
    </row>
    <row r="201" spans="1:7" s="79" customFormat="1" ht="18.75" customHeight="1" x14ac:dyDescent="0.3">
      <c r="A201" s="272"/>
      <c r="B201" s="185" t="s">
        <v>442</v>
      </c>
      <c r="C201" s="187"/>
      <c r="D201" s="189">
        <v>0</v>
      </c>
      <c r="E201" s="190">
        <v>200</v>
      </c>
      <c r="F201" s="125">
        <f t="shared" si="18"/>
        <v>200</v>
      </c>
      <c r="G201" s="119"/>
    </row>
    <row r="202" spans="1:7" s="79" customFormat="1" ht="18.75" customHeight="1" x14ac:dyDescent="0.3">
      <c r="A202" s="272"/>
      <c r="B202" s="185" t="s">
        <v>351</v>
      </c>
      <c r="C202" s="187"/>
      <c r="D202" s="189">
        <v>15976.2</v>
      </c>
      <c r="E202" s="190">
        <v>-1285.2</v>
      </c>
      <c r="F202" s="125">
        <f t="shared" si="18"/>
        <v>14691</v>
      </c>
      <c r="G202" s="119"/>
    </row>
    <row r="203" spans="1:7" s="79" customFormat="1" ht="18.75" customHeight="1" x14ac:dyDescent="0.3">
      <c r="A203" s="272"/>
      <c r="B203" s="185" t="s">
        <v>310</v>
      </c>
      <c r="C203" s="187"/>
      <c r="D203" s="189">
        <f>F130</f>
        <v>34000</v>
      </c>
      <c r="E203" s="190">
        <v>1700</v>
      </c>
      <c r="F203" s="125">
        <f t="shared" ref="F203:F206" si="19">SUM(D203:E203)</f>
        <v>35700</v>
      </c>
      <c r="G203" s="119"/>
    </row>
    <row r="204" spans="1:7" s="79" customFormat="1" ht="18.75" customHeight="1" x14ac:dyDescent="0.3">
      <c r="A204" s="272"/>
      <c r="B204" s="191" t="s">
        <v>329</v>
      </c>
      <c r="C204" s="187"/>
      <c r="D204" s="189">
        <v>1723.3245400000001</v>
      </c>
      <c r="E204" s="190">
        <v>-247.09576000000001</v>
      </c>
      <c r="F204" s="125">
        <f t="shared" si="19"/>
        <v>1476.2287800000001</v>
      </c>
      <c r="G204" s="119"/>
    </row>
    <row r="205" spans="1:7" s="79" customFormat="1" ht="18.75" customHeight="1" x14ac:dyDescent="0.3">
      <c r="A205" s="272"/>
      <c r="B205" s="191" t="s">
        <v>330</v>
      </c>
      <c r="C205" s="187"/>
      <c r="D205" s="189">
        <v>262.81376</v>
      </c>
      <c r="E205" s="190">
        <v>247.09576000000001</v>
      </c>
      <c r="F205" s="125">
        <f t="shared" si="19"/>
        <v>509.90952000000004</v>
      </c>
      <c r="G205" s="119"/>
    </row>
    <row r="206" spans="1:7" s="79" customFormat="1" ht="18.75" customHeight="1" x14ac:dyDescent="0.3">
      <c r="A206" s="272"/>
      <c r="B206" s="316" t="s">
        <v>309</v>
      </c>
      <c r="C206" s="317"/>
      <c r="D206" s="189">
        <f>F129</f>
        <v>22500</v>
      </c>
      <c r="E206" s="190">
        <v>2500</v>
      </c>
      <c r="F206" s="125">
        <f t="shared" si="19"/>
        <v>25000</v>
      </c>
      <c r="G206" s="119"/>
    </row>
    <row r="207" spans="1:7" s="79" customFormat="1" ht="18.75" customHeight="1" x14ac:dyDescent="0.3">
      <c r="A207" s="272"/>
      <c r="B207" s="185" t="s">
        <v>308</v>
      </c>
      <c r="C207" s="187"/>
      <c r="D207" s="189">
        <f>F128</f>
        <v>10080</v>
      </c>
      <c r="E207" s="190">
        <v>1120</v>
      </c>
      <c r="F207" s="125">
        <f t="shared" ref="F207:F211" si="20">SUM(D207:E207)</f>
        <v>11200</v>
      </c>
      <c r="G207" s="119"/>
    </row>
    <row r="208" spans="1:7" s="79" customFormat="1" ht="18.75" customHeight="1" x14ac:dyDescent="0.3">
      <c r="A208" s="272"/>
      <c r="B208" s="192" t="s">
        <v>340</v>
      </c>
      <c r="C208" s="187"/>
      <c r="D208" s="189">
        <v>0</v>
      </c>
      <c r="E208" s="190">
        <v>821.9</v>
      </c>
      <c r="F208" s="125">
        <f t="shared" si="20"/>
        <v>821.9</v>
      </c>
      <c r="G208" s="119"/>
    </row>
    <row r="209" spans="1:8" ht="18.75" customHeight="1" x14ac:dyDescent="0.3">
      <c r="A209" s="272"/>
      <c r="B209" s="192" t="s">
        <v>319</v>
      </c>
      <c r="C209" s="187"/>
      <c r="D209" s="189">
        <v>8188.5</v>
      </c>
      <c r="E209" s="190">
        <f>-821.9-1645.1</f>
        <v>-2467</v>
      </c>
      <c r="F209" s="125">
        <f t="shared" si="20"/>
        <v>5721.5</v>
      </c>
      <c r="H209" s="79"/>
    </row>
    <row r="210" spans="1:8" ht="18.75" customHeight="1" x14ac:dyDescent="0.3">
      <c r="A210" s="272"/>
      <c r="B210" s="192" t="s">
        <v>341</v>
      </c>
      <c r="C210" s="187"/>
      <c r="D210" s="189">
        <v>0</v>
      </c>
      <c r="E210" s="190">
        <v>988.7</v>
      </c>
      <c r="F210" s="125">
        <f t="shared" si="20"/>
        <v>988.7</v>
      </c>
      <c r="H210" s="79"/>
    </row>
    <row r="211" spans="1:8" ht="18.75" customHeight="1" x14ac:dyDescent="0.3">
      <c r="A211" s="273"/>
      <c r="B211" s="192" t="s">
        <v>320</v>
      </c>
      <c r="C211" s="187"/>
      <c r="D211" s="189">
        <v>988.7</v>
      </c>
      <c r="E211" s="190">
        <f>821.9-1810.6</f>
        <v>-988.69999999999993</v>
      </c>
      <c r="F211" s="125">
        <f t="shared" si="20"/>
        <v>0</v>
      </c>
      <c r="H211" s="79"/>
    </row>
    <row r="212" spans="1:8" ht="18.75" customHeight="1" x14ac:dyDescent="0.3">
      <c r="A212" s="271" t="s">
        <v>8</v>
      </c>
      <c r="B212" s="123" t="s">
        <v>323</v>
      </c>
      <c r="C212" s="156"/>
      <c r="D212" s="124">
        <v>160348.29999999999</v>
      </c>
      <c r="E212" s="143">
        <v>-200</v>
      </c>
      <c r="F212" s="125">
        <f t="shared" ref="F212:F213" si="21">SUM(D212:E212)</f>
        <v>160148.29999999999</v>
      </c>
      <c r="H212" s="79"/>
    </row>
    <row r="213" spans="1:8" ht="18.75" x14ac:dyDescent="0.3">
      <c r="A213" s="272"/>
      <c r="B213" s="123" t="s">
        <v>325</v>
      </c>
      <c r="C213" s="156"/>
      <c r="D213" s="124">
        <v>4537</v>
      </c>
      <c r="E213" s="143">
        <f>-1003-300</f>
        <v>-1303</v>
      </c>
      <c r="F213" s="125">
        <f t="shared" si="21"/>
        <v>3234</v>
      </c>
      <c r="H213" s="79"/>
    </row>
    <row r="214" spans="1:8" ht="18.75" x14ac:dyDescent="0.3">
      <c r="A214" s="272"/>
      <c r="B214" s="123" t="s">
        <v>273</v>
      </c>
      <c r="C214" s="156"/>
      <c r="D214" s="124">
        <v>7071.5</v>
      </c>
      <c r="E214" s="143">
        <f>1003+655</f>
        <v>1658</v>
      </c>
      <c r="F214" s="125">
        <f t="shared" ref="F214:F270" si="22">SUM(D214:E214)</f>
        <v>8729.5</v>
      </c>
      <c r="H214" s="79"/>
    </row>
    <row r="215" spans="1:8" ht="18.75" x14ac:dyDescent="0.3">
      <c r="A215" s="272"/>
      <c r="B215" s="123" t="s">
        <v>263</v>
      </c>
      <c r="C215" s="156"/>
      <c r="D215" s="124">
        <f>F134</f>
        <v>5884.9889999999996</v>
      </c>
      <c r="E215" s="143">
        <f>-395-176.4</f>
        <v>-571.4</v>
      </c>
      <c r="F215" s="125">
        <f t="shared" si="22"/>
        <v>5313.5889999999999</v>
      </c>
      <c r="H215" s="79"/>
    </row>
    <row r="216" spans="1:8" ht="18.75" x14ac:dyDescent="0.3">
      <c r="A216" s="272"/>
      <c r="B216" s="123" t="s">
        <v>278</v>
      </c>
      <c r="C216" s="156"/>
      <c r="D216" s="124">
        <v>1250</v>
      </c>
      <c r="E216" s="143">
        <v>-1250</v>
      </c>
      <c r="F216" s="125">
        <f t="shared" ref="F216:F227" si="23">SUM(D216:E216)</f>
        <v>0</v>
      </c>
      <c r="H216" s="79"/>
    </row>
    <row r="217" spans="1:8" ht="18.75" x14ac:dyDescent="0.3">
      <c r="A217" s="272"/>
      <c r="B217" s="123" t="s">
        <v>361</v>
      </c>
      <c r="C217" s="156"/>
      <c r="D217" s="124">
        <v>20</v>
      </c>
      <c r="E217" s="143">
        <v>-14</v>
      </c>
      <c r="F217" s="125">
        <f t="shared" si="23"/>
        <v>6</v>
      </c>
      <c r="H217" s="79"/>
    </row>
    <row r="218" spans="1:8" ht="18.75" x14ac:dyDescent="0.3">
      <c r="A218" s="272"/>
      <c r="B218" s="123" t="s">
        <v>362</v>
      </c>
      <c r="C218" s="156"/>
      <c r="D218" s="124">
        <v>230</v>
      </c>
      <c r="E218" s="143">
        <v>14</v>
      </c>
      <c r="F218" s="125">
        <f t="shared" si="23"/>
        <v>244</v>
      </c>
      <c r="H218" s="79"/>
    </row>
    <row r="219" spans="1:8" ht="18.75" x14ac:dyDescent="0.3">
      <c r="A219" s="272"/>
      <c r="B219" s="123" t="s">
        <v>343</v>
      </c>
      <c r="C219" s="156"/>
      <c r="D219" s="124">
        <v>117351.5</v>
      </c>
      <c r="E219" s="143">
        <v>-40</v>
      </c>
      <c r="F219" s="125">
        <f t="shared" si="23"/>
        <v>117311.5</v>
      </c>
      <c r="H219" s="79"/>
    </row>
    <row r="220" spans="1:8" ht="18.75" x14ac:dyDescent="0.3">
      <c r="A220" s="272"/>
      <c r="B220" s="123" t="s">
        <v>360</v>
      </c>
      <c r="C220" s="156"/>
      <c r="D220" s="124">
        <v>15204.7</v>
      </c>
      <c r="E220" s="143">
        <v>1371.4</v>
      </c>
      <c r="F220" s="125">
        <f t="shared" si="23"/>
        <v>16576.100000000002</v>
      </c>
      <c r="H220" s="79"/>
    </row>
    <row r="221" spans="1:8" ht="18.75" x14ac:dyDescent="0.3">
      <c r="A221" s="272"/>
      <c r="B221" s="123" t="s">
        <v>324</v>
      </c>
      <c r="C221" s="156"/>
      <c r="D221" s="124">
        <v>22781.3</v>
      </c>
      <c r="E221" s="143">
        <v>200</v>
      </c>
      <c r="F221" s="125">
        <f t="shared" si="23"/>
        <v>22981.3</v>
      </c>
      <c r="H221" s="79"/>
    </row>
    <row r="222" spans="1:8" ht="18.75" x14ac:dyDescent="0.3">
      <c r="A222" s="272"/>
      <c r="B222" s="123" t="s">
        <v>344</v>
      </c>
      <c r="C222" s="156"/>
      <c r="D222" s="124">
        <v>0</v>
      </c>
      <c r="E222" s="143">
        <v>40</v>
      </c>
      <c r="F222" s="125">
        <f t="shared" si="23"/>
        <v>40</v>
      </c>
      <c r="H222" s="79"/>
    </row>
    <row r="223" spans="1:8" ht="18.75" x14ac:dyDescent="0.3">
      <c r="A223" s="272"/>
      <c r="B223" s="123" t="s">
        <v>345</v>
      </c>
      <c r="C223" s="156"/>
      <c r="D223" s="124">
        <v>325</v>
      </c>
      <c r="E223" s="143">
        <v>36.4</v>
      </c>
      <c r="F223" s="125">
        <f t="shared" si="23"/>
        <v>361.4</v>
      </c>
      <c r="H223" s="79"/>
    </row>
    <row r="224" spans="1:8" ht="18.75" x14ac:dyDescent="0.3">
      <c r="A224" s="272"/>
      <c r="B224" s="123" t="s">
        <v>346</v>
      </c>
      <c r="C224" s="156"/>
      <c r="D224" s="124">
        <v>1680</v>
      </c>
      <c r="E224" s="143">
        <v>-36.4</v>
      </c>
      <c r="F224" s="125">
        <f t="shared" si="23"/>
        <v>1643.6</v>
      </c>
      <c r="H224" s="79"/>
    </row>
    <row r="225" spans="1:8" ht="18.75" x14ac:dyDescent="0.3">
      <c r="A225" s="273"/>
      <c r="B225" s="123" t="s">
        <v>363</v>
      </c>
      <c r="C225" s="156"/>
      <c r="D225" s="124">
        <v>15640.6</v>
      </c>
      <c r="E225" s="143">
        <v>-1550</v>
      </c>
      <c r="F225" s="125">
        <f t="shared" si="23"/>
        <v>14090.6</v>
      </c>
      <c r="H225" s="79"/>
    </row>
    <row r="226" spans="1:8" ht="18.75" x14ac:dyDescent="0.3">
      <c r="A226" s="271" t="s">
        <v>14</v>
      </c>
      <c r="B226" s="157" t="s">
        <v>314</v>
      </c>
      <c r="C226" s="157"/>
      <c r="D226" s="124">
        <v>348.6</v>
      </c>
      <c r="E226" s="143">
        <v>380.1</v>
      </c>
      <c r="F226" s="125">
        <f t="shared" si="23"/>
        <v>728.7</v>
      </c>
      <c r="H226" s="79"/>
    </row>
    <row r="227" spans="1:8" ht="18.75" x14ac:dyDescent="0.3">
      <c r="A227" s="272"/>
      <c r="B227" s="157" t="s">
        <v>264</v>
      </c>
      <c r="C227" s="157"/>
      <c r="D227" s="124">
        <v>55967.6</v>
      </c>
      <c r="E227" s="143">
        <v>-416.6</v>
      </c>
      <c r="F227" s="125">
        <f t="shared" si="23"/>
        <v>55551</v>
      </c>
    </row>
    <row r="228" spans="1:8" ht="18.75" x14ac:dyDescent="0.3">
      <c r="A228" s="272"/>
      <c r="B228" s="157" t="s">
        <v>315</v>
      </c>
      <c r="C228" s="157"/>
      <c r="D228" s="124">
        <v>4202.2</v>
      </c>
      <c r="E228" s="143">
        <v>35.9</v>
      </c>
      <c r="F228" s="125">
        <f t="shared" si="22"/>
        <v>4238.0999999999995</v>
      </c>
      <c r="H228" s="79"/>
    </row>
    <row r="229" spans="1:8" ht="18.75" x14ac:dyDescent="0.3">
      <c r="A229" s="272"/>
      <c r="B229" s="157" t="s">
        <v>316</v>
      </c>
      <c r="C229" s="157"/>
      <c r="D229" s="124">
        <v>5.2</v>
      </c>
      <c r="E229" s="143">
        <v>0.6</v>
      </c>
      <c r="F229" s="125">
        <f t="shared" si="22"/>
        <v>5.8</v>
      </c>
    </row>
    <row r="230" spans="1:8" ht="18.75" x14ac:dyDescent="0.3">
      <c r="A230" s="272"/>
      <c r="B230" s="157" t="s">
        <v>388</v>
      </c>
      <c r="C230" s="157"/>
      <c r="D230" s="124">
        <v>551.20000000000005</v>
      </c>
      <c r="E230" s="143">
        <v>-3</v>
      </c>
      <c r="F230" s="125">
        <f t="shared" si="22"/>
        <v>548.20000000000005</v>
      </c>
    </row>
    <row r="231" spans="1:8" ht="18.75" x14ac:dyDescent="0.3">
      <c r="A231" s="273"/>
      <c r="B231" s="157" t="s">
        <v>389</v>
      </c>
      <c r="C231" s="157"/>
      <c r="D231" s="124">
        <v>0</v>
      </c>
      <c r="E231" s="143">
        <v>3</v>
      </c>
      <c r="F231" s="125">
        <f t="shared" si="22"/>
        <v>3</v>
      </c>
    </row>
    <row r="232" spans="1:8" ht="18.75" x14ac:dyDescent="0.3">
      <c r="A232" s="271" t="s">
        <v>267</v>
      </c>
      <c r="B232" s="157" t="s">
        <v>266</v>
      </c>
      <c r="C232" s="157"/>
      <c r="D232" s="124">
        <v>3461.1</v>
      </c>
      <c r="E232" s="143">
        <v>94.24</v>
      </c>
      <c r="F232" s="125">
        <f t="shared" si="22"/>
        <v>3555.3399999999997</v>
      </c>
    </row>
    <row r="233" spans="1:8" ht="18.75" x14ac:dyDescent="0.3">
      <c r="A233" s="272"/>
      <c r="B233" s="296" t="s">
        <v>286</v>
      </c>
      <c r="C233" s="297"/>
      <c r="D233" s="124">
        <v>71.5</v>
      </c>
      <c r="E233" s="143">
        <v>-12</v>
      </c>
      <c r="F233" s="125">
        <f t="shared" si="22"/>
        <v>59.5</v>
      </c>
    </row>
    <row r="234" spans="1:8" ht="18.75" x14ac:dyDescent="0.3">
      <c r="A234" s="272"/>
      <c r="B234" s="299" t="s">
        <v>277</v>
      </c>
      <c r="C234" s="299"/>
      <c r="D234" s="124">
        <f>F139</f>
        <v>961.17700000000013</v>
      </c>
      <c r="E234" s="143">
        <v>7.8</v>
      </c>
      <c r="F234" s="125">
        <f>D234+E234</f>
        <v>968.97700000000009</v>
      </c>
    </row>
    <row r="235" spans="1:8" ht="18.75" x14ac:dyDescent="0.3">
      <c r="A235" s="272"/>
      <c r="B235" s="299" t="s">
        <v>287</v>
      </c>
      <c r="C235" s="299"/>
      <c r="D235" s="124">
        <v>165</v>
      </c>
      <c r="E235" s="143">
        <v>27.8</v>
      </c>
      <c r="F235" s="125">
        <f>D235+E235</f>
        <v>192.8</v>
      </c>
    </row>
    <row r="236" spans="1:8" ht="18.75" x14ac:dyDescent="0.3">
      <c r="A236" s="272"/>
      <c r="B236" s="296" t="s">
        <v>276</v>
      </c>
      <c r="C236" s="297"/>
      <c r="D236" s="124">
        <v>47772.9</v>
      </c>
      <c r="E236" s="143">
        <v>-23.6</v>
      </c>
      <c r="F236" s="125">
        <f t="shared" ref="F236:F239" si="24">SUM(D236:E236)</f>
        <v>47749.3</v>
      </c>
    </row>
    <row r="237" spans="1:8" ht="18.75" x14ac:dyDescent="0.3">
      <c r="A237" s="272"/>
      <c r="B237" s="155" t="s">
        <v>288</v>
      </c>
      <c r="C237" s="156"/>
      <c r="D237" s="124">
        <v>1903.6</v>
      </c>
      <c r="E237" s="143">
        <v>-1903.6</v>
      </c>
      <c r="F237" s="125">
        <f t="shared" si="24"/>
        <v>0</v>
      </c>
    </row>
    <row r="238" spans="1:8" ht="18.75" x14ac:dyDescent="0.3">
      <c r="A238" s="272"/>
      <c r="B238" s="157" t="s">
        <v>289</v>
      </c>
      <c r="C238" s="157"/>
      <c r="D238" s="124">
        <v>190.36</v>
      </c>
      <c r="E238" s="143">
        <v>1809.36</v>
      </c>
      <c r="F238" s="125">
        <f t="shared" si="24"/>
        <v>1999.7199999999998</v>
      </c>
    </row>
    <row r="239" spans="1:8" ht="18.75" x14ac:dyDescent="0.3">
      <c r="A239" s="272"/>
      <c r="B239" s="157" t="s">
        <v>398</v>
      </c>
      <c r="C239" s="157"/>
      <c r="D239" s="124">
        <v>500</v>
      </c>
      <c r="E239" s="143">
        <v>-200</v>
      </c>
      <c r="F239" s="125">
        <f t="shared" si="24"/>
        <v>300</v>
      </c>
    </row>
    <row r="240" spans="1:8" ht="18.75" x14ac:dyDescent="0.3">
      <c r="A240" s="272"/>
      <c r="B240" s="157" t="s">
        <v>274</v>
      </c>
      <c r="C240" s="157"/>
      <c r="D240" s="124">
        <v>5613.5</v>
      </c>
      <c r="E240" s="143">
        <f>384+300</f>
        <v>684</v>
      </c>
      <c r="F240" s="125">
        <f t="shared" ref="F240:F241" si="25">SUM(D240:E240)</f>
        <v>6297.5</v>
      </c>
      <c r="H240" s="79"/>
    </row>
    <row r="241" spans="1:8" ht="18.75" x14ac:dyDescent="0.3">
      <c r="A241" s="272"/>
      <c r="B241" s="157" t="s">
        <v>280</v>
      </c>
      <c r="C241" s="157"/>
      <c r="D241" s="124">
        <v>10</v>
      </c>
      <c r="E241" s="143">
        <v>331</v>
      </c>
      <c r="F241" s="125">
        <f t="shared" si="25"/>
        <v>341</v>
      </c>
      <c r="H241" s="79"/>
    </row>
    <row r="242" spans="1:8" ht="18.75" x14ac:dyDescent="0.3">
      <c r="A242" s="272"/>
      <c r="B242" s="157" t="s">
        <v>281</v>
      </c>
      <c r="C242" s="157"/>
      <c r="D242" s="124">
        <v>300</v>
      </c>
      <c r="E242" s="143">
        <v>-100</v>
      </c>
      <c r="F242" s="125">
        <f t="shared" ref="F242:F247" si="26">SUM(D242:E242)</f>
        <v>200</v>
      </c>
      <c r="H242" s="79"/>
    </row>
    <row r="243" spans="1:8" ht="18.75" x14ac:dyDescent="0.3">
      <c r="A243" s="272"/>
      <c r="B243" s="157" t="s">
        <v>282</v>
      </c>
      <c r="C243" s="157"/>
      <c r="D243" s="124">
        <v>500</v>
      </c>
      <c r="E243" s="143">
        <f>-200-100</f>
        <v>-300</v>
      </c>
      <c r="F243" s="125">
        <f t="shared" si="26"/>
        <v>200</v>
      </c>
      <c r="H243" s="79"/>
    </row>
    <row r="244" spans="1:8" ht="18.75" x14ac:dyDescent="0.3">
      <c r="A244" s="272"/>
      <c r="B244" s="157" t="s">
        <v>284</v>
      </c>
      <c r="C244" s="157"/>
      <c r="D244" s="124">
        <v>169</v>
      </c>
      <c r="E244" s="143">
        <v>-142.9</v>
      </c>
      <c r="F244" s="125">
        <f t="shared" si="26"/>
        <v>26.099999999999994</v>
      </c>
      <c r="H244" s="79"/>
    </row>
    <row r="245" spans="1:8" ht="18.75" x14ac:dyDescent="0.3">
      <c r="A245" s="272"/>
      <c r="B245" s="157" t="s">
        <v>285</v>
      </c>
      <c r="C245" s="157"/>
      <c r="D245" s="124">
        <v>0</v>
      </c>
      <c r="E245" s="143">
        <v>142.9</v>
      </c>
      <c r="F245" s="125">
        <f t="shared" si="26"/>
        <v>142.9</v>
      </c>
      <c r="H245" s="79"/>
    </row>
    <row r="246" spans="1:8" ht="18.75" x14ac:dyDescent="0.3">
      <c r="A246" s="272"/>
      <c r="B246" s="157" t="s">
        <v>397</v>
      </c>
      <c r="C246" s="157"/>
      <c r="D246" s="124">
        <v>826.2</v>
      </c>
      <c r="E246" s="143">
        <v>230</v>
      </c>
      <c r="F246" s="125">
        <f t="shared" si="26"/>
        <v>1056.2</v>
      </c>
      <c r="H246" s="79"/>
    </row>
    <row r="247" spans="1:8" ht="18.75" x14ac:dyDescent="0.3">
      <c r="A247" s="272"/>
      <c r="B247" s="157" t="s">
        <v>396</v>
      </c>
      <c r="C247" s="157"/>
      <c r="D247" s="124">
        <v>0</v>
      </c>
      <c r="E247" s="143">
        <v>300</v>
      </c>
      <c r="F247" s="125">
        <f t="shared" si="26"/>
        <v>300</v>
      </c>
      <c r="H247" s="79"/>
    </row>
    <row r="248" spans="1:8" ht="18.75" x14ac:dyDescent="0.3">
      <c r="A248" s="273"/>
      <c r="B248" s="157" t="s">
        <v>283</v>
      </c>
      <c r="C248" s="157"/>
      <c r="D248" s="124">
        <v>1500</v>
      </c>
      <c r="E248" s="143">
        <f>-415-300-230</f>
        <v>-945</v>
      </c>
      <c r="F248" s="125">
        <f t="shared" si="22"/>
        <v>555</v>
      </c>
      <c r="H248" s="79"/>
    </row>
    <row r="249" spans="1:8" ht="18.75" x14ac:dyDescent="0.3">
      <c r="A249" s="271" t="s">
        <v>25</v>
      </c>
      <c r="B249" s="157" t="s">
        <v>327</v>
      </c>
      <c r="C249" s="157"/>
      <c r="D249" s="124">
        <v>19.3</v>
      </c>
      <c r="E249" s="143">
        <v>-0.35153000000000001</v>
      </c>
      <c r="F249" s="125">
        <f t="shared" si="22"/>
        <v>18.94847</v>
      </c>
      <c r="H249" s="79"/>
    </row>
    <row r="250" spans="1:8" ht="18.75" x14ac:dyDescent="0.3">
      <c r="A250" s="272"/>
      <c r="B250" s="157" t="s">
        <v>328</v>
      </c>
      <c r="C250" s="157"/>
      <c r="D250" s="124">
        <v>12.7</v>
      </c>
      <c r="E250" s="143">
        <v>0.35153000000000001</v>
      </c>
      <c r="F250" s="125">
        <f t="shared" si="22"/>
        <v>13.05153</v>
      </c>
      <c r="H250" s="79"/>
    </row>
    <row r="251" spans="1:8" ht="18.75" x14ac:dyDescent="0.3">
      <c r="A251" s="272"/>
      <c r="B251" s="157" t="s">
        <v>326</v>
      </c>
      <c r="C251" s="157"/>
      <c r="D251" s="124">
        <v>1635.6</v>
      </c>
      <c r="E251" s="143">
        <f>352.3+69.896</f>
        <v>422.19600000000003</v>
      </c>
      <c r="F251" s="125">
        <f t="shared" si="22"/>
        <v>2057.7959999999998</v>
      </c>
      <c r="H251" s="79"/>
    </row>
    <row r="252" spans="1:8" ht="18.75" x14ac:dyDescent="0.3">
      <c r="A252" s="272"/>
      <c r="B252" s="157" t="s">
        <v>321</v>
      </c>
      <c r="C252" s="157"/>
      <c r="D252" s="124">
        <v>1474.2</v>
      </c>
      <c r="E252" s="143">
        <v>-156.69999999999999</v>
      </c>
      <c r="F252" s="125">
        <f t="shared" si="22"/>
        <v>1317.5</v>
      </c>
      <c r="H252" s="79"/>
    </row>
    <row r="253" spans="1:8" ht="18.75" x14ac:dyDescent="0.3">
      <c r="A253" s="273"/>
      <c r="B253" s="157" t="s">
        <v>322</v>
      </c>
      <c r="C253" s="157"/>
      <c r="D253" s="124">
        <v>815</v>
      </c>
      <c r="E253" s="143">
        <v>156.69999999999999</v>
      </c>
      <c r="F253" s="125">
        <f t="shared" si="22"/>
        <v>971.7</v>
      </c>
      <c r="H253" s="79"/>
    </row>
    <row r="254" spans="1:8" ht="18.75" x14ac:dyDescent="0.3">
      <c r="A254" s="271" t="s">
        <v>26</v>
      </c>
      <c r="B254" s="176" t="s">
        <v>331</v>
      </c>
      <c r="C254" s="157"/>
      <c r="D254" s="124">
        <v>82844</v>
      </c>
      <c r="E254" s="143">
        <v>56.1</v>
      </c>
      <c r="F254" s="125">
        <f t="shared" si="22"/>
        <v>82900.100000000006</v>
      </c>
      <c r="H254" s="79"/>
    </row>
    <row r="255" spans="1:8" ht="18.75" x14ac:dyDescent="0.3">
      <c r="A255" s="272"/>
      <c r="B255" s="176" t="s">
        <v>335</v>
      </c>
      <c r="C255" s="157"/>
      <c r="D255" s="124">
        <v>601.17985999999996</v>
      </c>
      <c r="E255" s="143">
        <f>-39.46389-45.55851-0.00242</f>
        <v>-85.024820000000005</v>
      </c>
      <c r="F255" s="125">
        <f t="shared" si="22"/>
        <v>516.15503999999999</v>
      </c>
      <c r="H255" s="79"/>
    </row>
    <row r="256" spans="1:8" ht="18.75" x14ac:dyDescent="0.3">
      <c r="A256" s="272"/>
      <c r="B256" s="176" t="s">
        <v>365</v>
      </c>
      <c r="C256" s="157"/>
      <c r="D256" s="124">
        <v>10672.603419999999</v>
      </c>
      <c r="E256" s="143">
        <f>-86.55993-0.00461</f>
        <v>-86.564539999999994</v>
      </c>
      <c r="F256" s="125">
        <f t="shared" si="22"/>
        <v>10586.03888</v>
      </c>
      <c r="H256" s="79"/>
    </row>
    <row r="257" spans="1:7" s="79" customFormat="1" ht="18.75" x14ac:dyDescent="0.3">
      <c r="A257" s="272"/>
      <c r="B257" s="176" t="s">
        <v>307</v>
      </c>
      <c r="C257" s="157"/>
      <c r="D257" s="124">
        <f>F136</f>
        <v>20250</v>
      </c>
      <c r="E257" s="143">
        <v>2250</v>
      </c>
      <c r="F257" s="125">
        <f t="shared" ref="F257:F258" si="27">SUM(D257:E257)</f>
        <v>22500</v>
      </c>
      <c r="G257" s="119"/>
    </row>
    <row r="258" spans="1:7" s="79" customFormat="1" ht="18.75" x14ac:dyDescent="0.3">
      <c r="A258" s="272"/>
      <c r="B258" s="193" t="s">
        <v>311</v>
      </c>
      <c r="C258" s="157"/>
      <c r="D258" s="124">
        <v>14349.1</v>
      </c>
      <c r="E258" s="143">
        <v>-4260</v>
      </c>
      <c r="F258" s="125">
        <f t="shared" si="27"/>
        <v>10089.1</v>
      </c>
      <c r="G258" s="119"/>
    </row>
    <row r="259" spans="1:7" s="79" customFormat="1" ht="18.75" x14ac:dyDescent="0.3">
      <c r="A259" s="272"/>
      <c r="B259" s="176" t="s">
        <v>272</v>
      </c>
      <c r="C259" s="157"/>
      <c r="D259" s="124">
        <v>275653.40000000002</v>
      </c>
      <c r="E259" s="143">
        <v>-3310</v>
      </c>
      <c r="F259" s="125">
        <f t="shared" si="22"/>
        <v>272343.40000000002</v>
      </c>
      <c r="G259" s="119"/>
    </row>
    <row r="260" spans="1:7" s="79" customFormat="1" ht="18.75" hidden="1" x14ac:dyDescent="0.3">
      <c r="A260" s="272"/>
      <c r="B260" s="176" t="s">
        <v>338</v>
      </c>
      <c r="C260" s="157"/>
      <c r="D260" s="124">
        <v>540.4</v>
      </c>
      <c r="E260" s="143">
        <v>2.2290000000000001E-2</v>
      </c>
      <c r="F260" s="125">
        <f t="shared" si="22"/>
        <v>540.42228999999998</v>
      </c>
      <c r="G260" s="119"/>
    </row>
    <row r="261" spans="1:7" s="79" customFormat="1" ht="18.75" x14ac:dyDescent="0.3">
      <c r="A261" s="272"/>
      <c r="B261" s="176" t="s">
        <v>337</v>
      </c>
      <c r="C261" s="156"/>
      <c r="D261" s="124">
        <v>800</v>
      </c>
      <c r="E261" s="143">
        <v>-300</v>
      </c>
      <c r="F261" s="125">
        <f t="shared" si="22"/>
        <v>500</v>
      </c>
      <c r="G261" s="119"/>
    </row>
    <row r="262" spans="1:7" s="79" customFormat="1" ht="18.75" x14ac:dyDescent="0.3">
      <c r="A262" s="272"/>
      <c r="B262" s="194" t="s">
        <v>318</v>
      </c>
      <c r="C262" s="156"/>
      <c r="D262" s="124">
        <v>1263.9000000000001</v>
      </c>
      <c r="E262" s="143">
        <f>800+200</f>
        <v>1000</v>
      </c>
      <c r="F262" s="125">
        <f t="shared" si="22"/>
        <v>2263.9</v>
      </c>
      <c r="G262" s="119"/>
    </row>
    <row r="263" spans="1:7" s="79" customFormat="1" ht="18.75" x14ac:dyDescent="0.3">
      <c r="A263" s="272"/>
      <c r="B263" s="194" t="s">
        <v>333</v>
      </c>
      <c r="C263" s="156"/>
      <c r="D263" s="124">
        <v>582.6</v>
      </c>
      <c r="E263" s="143">
        <f>-38.8-5</f>
        <v>-43.8</v>
      </c>
      <c r="F263" s="125">
        <f t="shared" si="22"/>
        <v>538.80000000000007</v>
      </c>
      <c r="G263" s="119"/>
    </row>
    <row r="264" spans="1:7" s="79" customFormat="1" ht="18.75" x14ac:dyDescent="0.3">
      <c r="A264" s="272"/>
      <c r="B264" s="194" t="s">
        <v>332</v>
      </c>
      <c r="C264" s="156"/>
      <c r="D264" s="124">
        <v>9206.1</v>
      </c>
      <c r="E264" s="143">
        <v>-56.1</v>
      </c>
      <c r="F264" s="125">
        <f t="shared" si="22"/>
        <v>9150</v>
      </c>
      <c r="G264" s="119"/>
    </row>
    <row r="265" spans="1:7" s="79" customFormat="1" ht="18.75" x14ac:dyDescent="0.3">
      <c r="A265" s="272"/>
      <c r="B265" s="194" t="s">
        <v>336</v>
      </c>
      <c r="C265" s="156"/>
      <c r="D265" s="124">
        <v>198.52699000000001</v>
      </c>
      <c r="E265" s="143">
        <f>-20.55333-19.83559</f>
        <v>-40.388919999999999</v>
      </c>
      <c r="F265" s="125">
        <f t="shared" si="22"/>
        <v>158.13807000000003</v>
      </c>
      <c r="G265" s="119"/>
    </row>
    <row r="266" spans="1:7" s="79" customFormat="1" ht="18.75" x14ac:dyDescent="0.3">
      <c r="A266" s="272"/>
      <c r="B266" s="194" t="s">
        <v>366</v>
      </c>
      <c r="C266" s="156"/>
      <c r="D266" s="124">
        <v>3381.4995800000002</v>
      </c>
      <c r="E266" s="143">
        <v>37.687069999999999</v>
      </c>
      <c r="F266" s="125">
        <f t="shared" si="22"/>
        <v>3419.1866500000001</v>
      </c>
      <c r="G266" s="119"/>
    </row>
    <row r="267" spans="1:7" s="79" customFormat="1" ht="18.75" x14ac:dyDescent="0.3">
      <c r="A267" s="272"/>
      <c r="B267" s="194" t="s">
        <v>367</v>
      </c>
      <c r="C267" s="156"/>
      <c r="D267" s="124">
        <v>13831.297</v>
      </c>
      <c r="E267" s="143">
        <f>-37.353-0.01768</f>
        <v>-37.37068</v>
      </c>
      <c r="F267" s="125">
        <f t="shared" si="22"/>
        <v>13793.92632</v>
      </c>
      <c r="G267" s="119"/>
    </row>
    <row r="268" spans="1:7" s="79" customFormat="1" ht="18.75" x14ac:dyDescent="0.3">
      <c r="A268" s="272"/>
      <c r="B268" s="194" t="s">
        <v>368</v>
      </c>
      <c r="C268" s="156"/>
      <c r="D268" s="124">
        <v>5040.2</v>
      </c>
      <c r="E268" s="143">
        <v>161.6</v>
      </c>
      <c r="F268" s="125">
        <f t="shared" si="22"/>
        <v>5201.8</v>
      </c>
      <c r="G268" s="119"/>
    </row>
    <row r="269" spans="1:7" s="79" customFormat="1" ht="18.75" x14ac:dyDescent="0.3">
      <c r="A269" s="272"/>
      <c r="B269" s="194" t="s">
        <v>338</v>
      </c>
      <c r="C269" s="156"/>
      <c r="D269" s="124">
        <v>440.4</v>
      </c>
      <c r="E269" s="143">
        <v>100</v>
      </c>
      <c r="F269" s="125">
        <f t="shared" si="22"/>
        <v>540.4</v>
      </c>
      <c r="G269" s="119"/>
    </row>
    <row r="270" spans="1:7" s="79" customFormat="1" ht="18.75" x14ac:dyDescent="0.3">
      <c r="A270" s="273"/>
      <c r="B270" s="194" t="s">
        <v>334</v>
      </c>
      <c r="C270" s="156"/>
      <c r="D270" s="124">
        <v>15302.3</v>
      </c>
      <c r="E270" s="143">
        <f>38.8+5</f>
        <v>43.8</v>
      </c>
      <c r="F270" s="125">
        <f t="shared" si="22"/>
        <v>15346.099999999999</v>
      </c>
      <c r="G270" s="119"/>
    </row>
    <row r="271" spans="1:7" s="79" customFormat="1" ht="18.75" x14ac:dyDescent="0.25">
      <c r="A271" s="313" t="s">
        <v>299</v>
      </c>
      <c r="B271" s="314"/>
      <c r="C271" s="314"/>
      <c r="D271" s="314"/>
      <c r="E271" s="314"/>
      <c r="F271" s="315"/>
      <c r="G271" s="119"/>
    </row>
    <row r="272" spans="1:7" s="79" customFormat="1" ht="18.75" x14ac:dyDescent="0.3">
      <c r="A272" s="271" t="s">
        <v>30</v>
      </c>
      <c r="B272" s="194" t="s">
        <v>351</v>
      </c>
      <c r="C272" s="156"/>
      <c r="D272" s="124">
        <v>14784.4</v>
      </c>
      <c r="E272" s="143">
        <v>-6392</v>
      </c>
      <c r="F272" s="125">
        <f>D272+E272</f>
        <v>8392.4</v>
      </c>
      <c r="G272" s="119"/>
    </row>
    <row r="273" spans="1:8" ht="18.75" x14ac:dyDescent="0.3">
      <c r="A273" s="273"/>
      <c r="B273" s="194" t="s">
        <v>350</v>
      </c>
      <c r="C273" s="156"/>
      <c r="D273" s="124">
        <v>15875.3</v>
      </c>
      <c r="E273" s="143">
        <v>6392</v>
      </c>
      <c r="F273" s="125">
        <f>D273+E273</f>
        <v>22267.3</v>
      </c>
      <c r="H273" s="79"/>
    </row>
    <row r="274" spans="1:8" ht="18.75" x14ac:dyDescent="0.25">
      <c r="A274" s="313" t="s">
        <v>300</v>
      </c>
      <c r="B274" s="314"/>
      <c r="C274" s="314"/>
      <c r="D274" s="314"/>
      <c r="E274" s="314"/>
      <c r="F274" s="315"/>
      <c r="H274" s="79"/>
    </row>
    <row r="275" spans="1:8" ht="18.75" x14ac:dyDescent="0.3">
      <c r="A275" s="271" t="s">
        <v>30</v>
      </c>
      <c r="B275" s="194" t="s">
        <v>350</v>
      </c>
      <c r="C275" s="156"/>
      <c r="D275" s="124">
        <v>15875.3</v>
      </c>
      <c r="E275" s="143">
        <v>6392</v>
      </c>
      <c r="F275" s="125">
        <f>D275+E275</f>
        <v>22267.3</v>
      </c>
      <c r="H275" s="79"/>
    </row>
    <row r="276" spans="1:8" ht="18.75" x14ac:dyDescent="0.3">
      <c r="A276" s="273"/>
      <c r="B276" s="194" t="s">
        <v>351</v>
      </c>
      <c r="C276" s="156"/>
      <c r="D276" s="124">
        <v>14705.1</v>
      </c>
      <c r="E276" s="143">
        <v>-6392</v>
      </c>
      <c r="F276" s="125">
        <f>D276+E276</f>
        <v>8313.1</v>
      </c>
      <c r="H276" s="79"/>
    </row>
    <row r="277" spans="1:8" ht="19.5" x14ac:dyDescent="0.35">
      <c r="A277" s="93" t="s">
        <v>6</v>
      </c>
      <c r="B277" s="283"/>
      <c r="C277" s="284"/>
      <c r="D277" s="94" t="s">
        <v>20</v>
      </c>
      <c r="E277" s="148">
        <f>SUM(E193:E270)</f>
        <v>-1872.8435999999999</v>
      </c>
      <c r="F277" s="149"/>
      <c r="G277" s="161">
        <f>E277-H189</f>
        <v>-1872.8435999999999</v>
      </c>
    </row>
    <row r="278" spans="1:8" ht="19.5" x14ac:dyDescent="0.35">
      <c r="A278" s="80"/>
      <c r="B278" s="81"/>
      <c r="C278" s="81"/>
      <c r="D278" s="82"/>
      <c r="E278" s="144"/>
      <c r="F278" s="83"/>
    </row>
    <row r="279" spans="1:8" ht="36" customHeight="1" x14ac:dyDescent="0.3">
      <c r="A279" s="286" t="s">
        <v>290</v>
      </c>
      <c r="B279" s="286"/>
      <c r="C279" s="286"/>
      <c r="D279" s="286"/>
      <c r="E279" s="286"/>
      <c r="F279" s="286"/>
    </row>
    <row r="280" spans="1:8" ht="16.5" customHeight="1" x14ac:dyDescent="0.25">
      <c r="A280" s="56"/>
      <c r="B280" s="56"/>
      <c r="C280" s="91"/>
      <c r="D280" s="91"/>
      <c r="E280" s="145"/>
      <c r="F280" s="57" t="s">
        <v>248</v>
      </c>
      <c r="H280" s="88"/>
    </row>
    <row r="281" spans="1:8" s="58" customFormat="1" ht="21" customHeight="1" x14ac:dyDescent="0.3">
      <c r="A281" s="287" t="s">
        <v>10</v>
      </c>
      <c r="B281" s="288"/>
      <c r="C281" s="287" t="s">
        <v>11</v>
      </c>
      <c r="D281" s="298"/>
      <c r="E281" s="298"/>
      <c r="F281" s="288"/>
      <c r="G281" s="119"/>
      <c r="H281" s="87"/>
    </row>
    <row r="282" spans="1:8" ht="0.75" customHeight="1" x14ac:dyDescent="0.25">
      <c r="A282" s="128" t="s">
        <v>265</v>
      </c>
      <c r="B282" s="92">
        <f>H7</f>
        <v>0</v>
      </c>
      <c r="C282" s="294" t="s">
        <v>251</v>
      </c>
      <c r="D282" s="294"/>
      <c r="E282" s="294"/>
      <c r="F282" s="291">
        <f>E167</f>
        <v>21556.942190000031</v>
      </c>
    </row>
    <row r="283" spans="1:8" ht="17.25" customHeight="1" x14ac:dyDescent="0.25">
      <c r="A283" s="128" t="s">
        <v>12</v>
      </c>
      <c r="B283" s="92">
        <f>H8</f>
        <v>84683.4</v>
      </c>
      <c r="C283" s="276"/>
      <c r="D283" s="294"/>
      <c r="E283" s="294"/>
      <c r="F283" s="292"/>
    </row>
    <row r="284" spans="1:8" ht="18" customHeight="1" x14ac:dyDescent="0.3">
      <c r="A284" s="195" t="s">
        <v>13</v>
      </c>
      <c r="B284" s="92">
        <f>H9</f>
        <v>-69690.5</v>
      </c>
      <c r="C284" s="276"/>
      <c r="D284" s="294"/>
      <c r="E284" s="294"/>
      <c r="F284" s="292"/>
      <c r="G284" s="119">
        <f>F282-B283-B284-B285</f>
        <v>4.2190000036498532E-2</v>
      </c>
      <c r="H284" s="79"/>
    </row>
    <row r="285" spans="1:8" ht="21.75" customHeight="1" x14ac:dyDescent="0.25">
      <c r="A285" s="196" t="s">
        <v>28</v>
      </c>
      <c r="B285" s="92">
        <f>H10</f>
        <v>6564</v>
      </c>
      <c r="C285" s="276"/>
      <c r="D285" s="294"/>
      <c r="E285" s="294"/>
      <c r="F285" s="293"/>
      <c r="G285" s="119">
        <f>F282-B283-B284-B285-B282</f>
        <v>4.2190000036498532E-2</v>
      </c>
    </row>
    <row r="286" spans="1:8" ht="20.25" customHeight="1" x14ac:dyDescent="0.25">
      <c r="A286" s="196" t="s">
        <v>250</v>
      </c>
      <c r="B286" s="197">
        <f>H52</f>
        <v>0</v>
      </c>
      <c r="C286" s="275"/>
      <c r="D286" s="275"/>
      <c r="E286" s="276"/>
      <c r="F286" s="92"/>
    </row>
    <row r="287" spans="1:8" ht="30.75" customHeight="1" x14ac:dyDescent="0.25">
      <c r="A287" s="300" t="s">
        <v>84</v>
      </c>
      <c r="B287" s="302">
        <f>H104</f>
        <v>296.79999999999995</v>
      </c>
      <c r="C287" s="275" t="s">
        <v>357</v>
      </c>
      <c r="D287" s="275"/>
      <c r="E287" s="276"/>
      <c r="F287" s="92">
        <f>352.3+69.896</f>
        <v>422.19600000000003</v>
      </c>
    </row>
    <row r="288" spans="1:8" ht="38.25" customHeight="1" x14ac:dyDescent="0.25">
      <c r="A288" s="301"/>
      <c r="B288" s="303"/>
      <c r="C288" s="275" t="s">
        <v>364</v>
      </c>
      <c r="D288" s="275"/>
      <c r="E288" s="276"/>
      <c r="F288" s="92">
        <f>-125.41132-0.00242</f>
        <v>-125.41374</v>
      </c>
      <c r="G288" s="119">
        <f>F287+F288-B287</f>
        <v>-1.7739999999946576E-2</v>
      </c>
    </row>
    <row r="289" spans="1:9" ht="22.5" customHeight="1" x14ac:dyDescent="0.25">
      <c r="A289" s="301"/>
      <c r="B289" s="303"/>
      <c r="C289" s="275" t="s">
        <v>352</v>
      </c>
      <c r="D289" s="275"/>
      <c r="E289" s="276"/>
      <c r="F289" s="92">
        <f>-300-200-800</f>
        <v>-1300</v>
      </c>
    </row>
    <row r="290" spans="1:9" ht="22.5" customHeight="1" x14ac:dyDescent="0.25">
      <c r="A290" s="301"/>
      <c r="B290" s="303"/>
      <c r="C290" s="275" t="s">
        <v>353</v>
      </c>
      <c r="D290" s="275"/>
      <c r="E290" s="276"/>
      <c r="F290" s="92">
        <v>300</v>
      </c>
    </row>
    <row r="291" spans="1:9" ht="22.5" customHeight="1" x14ac:dyDescent="0.25">
      <c r="A291" s="301"/>
      <c r="B291" s="303"/>
      <c r="C291" s="274" t="s">
        <v>457</v>
      </c>
      <c r="D291" s="275"/>
      <c r="E291" s="276"/>
      <c r="F291" s="92">
        <v>800</v>
      </c>
    </row>
    <row r="292" spans="1:9" ht="22.5" customHeight="1" x14ac:dyDescent="0.25">
      <c r="A292" s="301"/>
      <c r="B292" s="303"/>
      <c r="C292" s="275" t="s">
        <v>443</v>
      </c>
      <c r="D292" s="275"/>
      <c r="E292" s="276"/>
      <c r="F292" s="92">
        <v>200</v>
      </c>
    </row>
    <row r="293" spans="1:9" ht="22.5" customHeight="1" x14ac:dyDescent="0.25">
      <c r="A293" s="301"/>
      <c r="B293" s="303"/>
      <c r="C293" s="274" t="s">
        <v>354</v>
      </c>
      <c r="D293" s="275"/>
      <c r="E293" s="276"/>
      <c r="F293" s="92">
        <v>561.29999999999995</v>
      </c>
    </row>
    <row r="294" spans="1:9" ht="42" customHeight="1" x14ac:dyDescent="0.25">
      <c r="A294" s="301"/>
      <c r="B294" s="303"/>
      <c r="C294" s="275" t="s">
        <v>355</v>
      </c>
      <c r="D294" s="275"/>
      <c r="E294" s="276"/>
      <c r="F294" s="92">
        <v>600</v>
      </c>
    </row>
    <row r="295" spans="1:9" ht="20.25" customHeight="1" x14ac:dyDescent="0.25">
      <c r="A295" s="301"/>
      <c r="B295" s="303"/>
      <c r="C295" s="274" t="s">
        <v>439</v>
      </c>
      <c r="D295" s="275"/>
      <c r="E295" s="276"/>
      <c r="F295" s="92">
        <f>178+305.8</f>
        <v>483.8</v>
      </c>
    </row>
    <row r="296" spans="1:9" ht="22.5" customHeight="1" x14ac:dyDescent="0.25">
      <c r="A296" s="301"/>
      <c r="B296" s="303"/>
      <c r="C296" s="275" t="s">
        <v>356</v>
      </c>
      <c r="D296" s="275"/>
      <c r="E296" s="276"/>
      <c r="F296" s="92">
        <v>-1645.1</v>
      </c>
    </row>
    <row r="297" spans="1:9" ht="18.75" customHeight="1" x14ac:dyDescent="0.35">
      <c r="A297" s="113" t="s">
        <v>9</v>
      </c>
      <c r="B297" s="134">
        <f>SUM(B282:B289)</f>
        <v>21853.699999999993</v>
      </c>
      <c r="C297" s="289" t="s">
        <v>9</v>
      </c>
      <c r="D297" s="290"/>
      <c r="E297" s="290"/>
      <c r="F297" s="118">
        <f>SUM(F282:F296)</f>
        <v>21853.724450000031</v>
      </c>
    </row>
    <row r="298" spans="1:9" ht="24" customHeight="1" x14ac:dyDescent="0.3">
      <c r="A298" s="154"/>
      <c r="B298" s="154"/>
      <c r="C298" s="154"/>
      <c r="D298" s="154"/>
      <c r="E298" s="146"/>
      <c r="F298" s="154"/>
    </row>
    <row r="299" spans="1:9" ht="17.25" customHeight="1" x14ac:dyDescent="0.3">
      <c r="A299" s="154"/>
      <c r="B299" s="85"/>
      <c r="C299" s="154"/>
      <c r="D299" s="154"/>
      <c r="E299" s="146"/>
      <c r="F299" s="86"/>
      <c r="G299" s="84">
        <f>F297-B297</f>
        <v>2.4450000037177233E-2</v>
      </c>
      <c r="I299" s="89"/>
    </row>
    <row r="300" spans="1:9" ht="21" customHeight="1" x14ac:dyDescent="0.3">
      <c r="A300" s="295" t="s">
        <v>66</v>
      </c>
      <c r="B300" s="295"/>
      <c r="C300" s="295"/>
      <c r="D300" s="295"/>
      <c r="E300" s="282" t="s">
        <v>67</v>
      </c>
      <c r="F300" s="282"/>
    </row>
    <row r="301" spans="1:9" ht="19.5" customHeight="1" x14ac:dyDescent="0.35">
      <c r="A301" s="80"/>
      <c r="B301" s="81"/>
      <c r="C301" s="81"/>
      <c r="D301" s="82"/>
      <c r="E301" s="144"/>
      <c r="F301" s="82"/>
    </row>
    <row r="302" spans="1:9" ht="18.75" customHeight="1" x14ac:dyDescent="0.25">
      <c r="B302" s="84"/>
      <c r="E302" s="147" t="s">
        <v>245</v>
      </c>
    </row>
    <row r="303" spans="1:9" ht="20.25" customHeight="1" x14ac:dyDescent="0.25">
      <c r="F303" s="87"/>
    </row>
    <row r="304" spans="1:9" ht="16.5" customHeight="1" x14ac:dyDescent="0.25"/>
    <row r="305" ht="19.5" customHeight="1" x14ac:dyDescent="0.25"/>
    <row r="306" ht="24" customHeight="1" x14ac:dyDescent="0.25"/>
  </sheetData>
  <mergeCells count="182">
    <mergeCell ref="B101:C101"/>
    <mergeCell ref="B94:C94"/>
    <mergeCell ref="B95:C95"/>
    <mergeCell ref="B96:C96"/>
    <mergeCell ref="B72:C72"/>
    <mergeCell ref="B73:C73"/>
    <mergeCell ref="B97:C97"/>
    <mergeCell ref="B98:C98"/>
    <mergeCell ref="B74:C74"/>
    <mergeCell ref="B75:C75"/>
    <mergeCell ref="B76:C76"/>
    <mergeCell ref="B90:C90"/>
    <mergeCell ref="B51:C51"/>
    <mergeCell ref="B39:C39"/>
    <mergeCell ref="B41:C41"/>
    <mergeCell ref="B42:C42"/>
    <mergeCell ref="B43:C43"/>
    <mergeCell ref="B61:C61"/>
    <mergeCell ref="B86:C86"/>
    <mergeCell ref="B62:C62"/>
    <mergeCell ref="B63:C63"/>
    <mergeCell ref="B64:C64"/>
    <mergeCell ref="B65:C65"/>
    <mergeCell ref="B66:C66"/>
    <mergeCell ref="B67:C67"/>
    <mergeCell ref="B68:C68"/>
    <mergeCell ref="A80:D80"/>
    <mergeCell ref="B69:C69"/>
    <mergeCell ref="B70:C70"/>
    <mergeCell ref="B71:C71"/>
    <mergeCell ref="B26:C26"/>
    <mergeCell ref="B27:C27"/>
    <mergeCell ref="B44:C44"/>
    <mergeCell ref="B45:C45"/>
    <mergeCell ref="B46:C46"/>
    <mergeCell ref="B47:C47"/>
    <mergeCell ref="B48:C48"/>
    <mergeCell ref="B49:C49"/>
    <mergeCell ref="B50:C50"/>
    <mergeCell ref="A118:F118"/>
    <mergeCell ref="B58:C58"/>
    <mergeCell ref="A185:F185"/>
    <mergeCell ref="A271:F271"/>
    <mergeCell ref="A274:F274"/>
    <mergeCell ref="A272:A273"/>
    <mergeCell ref="A275:A276"/>
    <mergeCell ref="A183:F183"/>
    <mergeCell ref="A254:A270"/>
    <mergeCell ref="A176:F176"/>
    <mergeCell ref="A177:F177"/>
    <mergeCell ref="B206:C206"/>
    <mergeCell ref="B87:C87"/>
    <mergeCell ref="B88:C88"/>
    <mergeCell ref="B89:C89"/>
    <mergeCell ref="A187:F187"/>
    <mergeCell ref="A182:F182"/>
    <mergeCell ref="A123:F123"/>
    <mergeCell ref="A136:A138"/>
    <mergeCell ref="B91:C91"/>
    <mergeCell ref="B92:C92"/>
    <mergeCell ref="B93:C93"/>
    <mergeCell ref="B99:C99"/>
    <mergeCell ref="B100:C100"/>
    <mergeCell ref="A9:C9"/>
    <mergeCell ref="A10:E10"/>
    <mergeCell ref="A11:F11"/>
    <mergeCell ref="A120:F120"/>
    <mergeCell ref="A115:F115"/>
    <mergeCell ref="A116:F116"/>
    <mergeCell ref="A109:F109"/>
    <mergeCell ref="A111:F111"/>
    <mergeCell ref="A112:F112"/>
    <mergeCell ref="A110:F110"/>
    <mergeCell ref="A113:F113"/>
    <mergeCell ref="B35:C35"/>
    <mergeCell ref="B36:C36"/>
    <mergeCell ref="B37:C37"/>
    <mergeCell ref="B38:C38"/>
    <mergeCell ref="B40:C40"/>
    <mergeCell ref="B59:C59"/>
    <mergeCell ref="B60:C60"/>
    <mergeCell ref="B77:C77"/>
    <mergeCell ref="A56:F56"/>
    <mergeCell ref="A81:F81"/>
    <mergeCell ref="B83:C83"/>
    <mergeCell ref="B84:C84"/>
    <mergeCell ref="B85:C85"/>
    <mergeCell ref="A1:F1"/>
    <mergeCell ref="A2:F2"/>
    <mergeCell ref="A3:F3"/>
    <mergeCell ref="A5:F5"/>
    <mergeCell ref="A8:D8"/>
    <mergeCell ref="A7:D7"/>
    <mergeCell ref="B12:C12"/>
    <mergeCell ref="A106:F106"/>
    <mergeCell ref="B52:C52"/>
    <mergeCell ref="B13:C13"/>
    <mergeCell ref="B14:C14"/>
    <mergeCell ref="A54:F54"/>
    <mergeCell ref="A55:D55"/>
    <mergeCell ref="A79:F79"/>
    <mergeCell ref="A104:F104"/>
    <mergeCell ref="B17:C17"/>
    <mergeCell ref="B18:C18"/>
    <mergeCell ref="B31:C31"/>
    <mergeCell ref="B32:C32"/>
    <mergeCell ref="B33:C33"/>
    <mergeCell ref="B28:C28"/>
    <mergeCell ref="B29:C29"/>
    <mergeCell ref="B30:C30"/>
    <mergeCell ref="B34:C34"/>
    <mergeCell ref="E300:F300"/>
    <mergeCell ref="B277:C277"/>
    <mergeCell ref="B190:C190"/>
    <mergeCell ref="A279:F279"/>
    <mergeCell ref="A281:B281"/>
    <mergeCell ref="C289:E289"/>
    <mergeCell ref="C297:E297"/>
    <mergeCell ref="F282:F285"/>
    <mergeCell ref="C287:E287"/>
    <mergeCell ref="C282:E285"/>
    <mergeCell ref="A300:D300"/>
    <mergeCell ref="C286:E286"/>
    <mergeCell ref="B233:C233"/>
    <mergeCell ref="A232:A238"/>
    <mergeCell ref="B236:C236"/>
    <mergeCell ref="C281:F281"/>
    <mergeCell ref="B234:C234"/>
    <mergeCell ref="A212:A225"/>
    <mergeCell ref="A226:A231"/>
    <mergeCell ref="A191:A211"/>
    <mergeCell ref="A239:A248"/>
    <mergeCell ref="A287:A296"/>
    <mergeCell ref="B287:B296"/>
    <mergeCell ref="B235:C235"/>
    <mergeCell ref="A249:A253"/>
    <mergeCell ref="C293:E293"/>
    <mergeCell ref="C294:E294"/>
    <mergeCell ref="C296:E296"/>
    <mergeCell ref="C290:E290"/>
    <mergeCell ref="C295:E295"/>
    <mergeCell ref="A168:F168"/>
    <mergeCell ref="A175:F175"/>
    <mergeCell ref="A169:F169"/>
    <mergeCell ref="A174:F174"/>
    <mergeCell ref="A170:F170"/>
    <mergeCell ref="A172:F172"/>
    <mergeCell ref="A171:F171"/>
    <mergeCell ref="A173:F173"/>
    <mergeCell ref="A188:F188"/>
    <mergeCell ref="A184:F184"/>
    <mergeCell ref="A181:F181"/>
    <mergeCell ref="A180:F180"/>
    <mergeCell ref="C288:E288"/>
    <mergeCell ref="A178:F178"/>
    <mergeCell ref="A179:F179"/>
    <mergeCell ref="C291:E291"/>
    <mergeCell ref="C292:E292"/>
    <mergeCell ref="B15:C15"/>
    <mergeCell ref="A121:F121"/>
    <mergeCell ref="A114:F114"/>
    <mergeCell ref="B167:C167"/>
    <mergeCell ref="A152:A158"/>
    <mergeCell ref="A160:A166"/>
    <mergeCell ref="A140:A150"/>
    <mergeCell ref="B151:F151"/>
    <mergeCell ref="B159:F159"/>
    <mergeCell ref="A126:A130"/>
    <mergeCell ref="A131:A135"/>
    <mergeCell ref="B125:C125"/>
    <mergeCell ref="A122:F122"/>
    <mergeCell ref="B16:C16"/>
    <mergeCell ref="B19:C19"/>
    <mergeCell ref="B20:C20"/>
    <mergeCell ref="B21:C21"/>
    <mergeCell ref="B22:C22"/>
    <mergeCell ref="B23:C23"/>
    <mergeCell ref="B24:C24"/>
    <mergeCell ref="B25:C25"/>
    <mergeCell ref="B102:C102"/>
    <mergeCell ref="A117:F117"/>
    <mergeCell ref="A119:F119"/>
  </mergeCells>
  <pageMargins left="0.70866141732283472" right="0.11811023622047245" top="0.55118110236220474" bottom="0.15748031496062992" header="0.31496062992125984" footer="0.31496062992125984"/>
  <pageSetup paperSize="9" scale="66" fitToHeight="12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I7" sqref="I7"/>
    </sheetView>
  </sheetViews>
  <sheetFormatPr defaultRowHeight="12.75" x14ac:dyDescent="0.2"/>
  <cols>
    <col min="1" max="1" width="69.85546875" customWidth="1"/>
  </cols>
  <sheetData>
    <row r="1" spans="1:8" ht="18.75" x14ac:dyDescent="0.3">
      <c r="A1" s="304" t="s">
        <v>0</v>
      </c>
      <c r="B1" s="304"/>
      <c r="C1" s="304"/>
      <c r="D1" s="304"/>
      <c r="E1" s="304"/>
      <c r="F1" s="304"/>
    </row>
    <row r="2" spans="1:8" ht="81.75" customHeight="1" x14ac:dyDescent="0.2">
      <c r="A2" s="305" t="s">
        <v>247</v>
      </c>
      <c r="B2" s="305"/>
      <c r="C2" s="305"/>
      <c r="D2" s="305"/>
      <c r="E2" s="305"/>
      <c r="F2" s="305"/>
    </row>
    <row r="3" spans="1:8" ht="21.75" customHeight="1" x14ac:dyDescent="0.3">
      <c r="A3" s="322" t="s">
        <v>253</v>
      </c>
      <c r="B3" s="322"/>
      <c r="C3" s="322"/>
      <c r="D3" s="322"/>
      <c r="E3" s="322"/>
      <c r="F3" s="322"/>
    </row>
    <row r="4" spans="1:8" ht="18.75" x14ac:dyDescent="0.2">
      <c r="A4" s="306" t="s">
        <v>252</v>
      </c>
      <c r="B4" s="306"/>
      <c r="C4" s="306"/>
      <c r="D4" s="306"/>
      <c r="E4" s="306"/>
      <c r="F4" s="306"/>
    </row>
    <row r="5" spans="1:8" s="79" customFormat="1" ht="49.5" customHeight="1" x14ac:dyDescent="0.25">
      <c r="A5" s="323" t="s">
        <v>254</v>
      </c>
      <c r="B5" s="323"/>
      <c r="C5" s="323"/>
      <c r="D5" s="323"/>
      <c r="E5" s="323"/>
      <c r="F5" s="323"/>
    </row>
    <row r="6" spans="1:8" s="79" customFormat="1" ht="22.9" customHeight="1" x14ac:dyDescent="0.3">
      <c r="A6" s="321" t="s">
        <v>255</v>
      </c>
      <c r="B6" s="321"/>
      <c r="C6" s="321"/>
      <c r="D6" s="321"/>
      <c r="E6" s="102"/>
      <c r="F6" s="102"/>
    </row>
    <row r="7" spans="1:8" s="79" customFormat="1" ht="17.25" customHeight="1" x14ac:dyDescent="0.3">
      <c r="A7" s="319" t="s">
        <v>256</v>
      </c>
      <c r="B7" s="319"/>
      <c r="C7" s="319"/>
      <c r="D7" s="319"/>
      <c r="E7" s="319"/>
      <c r="F7" s="319"/>
      <c r="H7" s="87"/>
    </row>
    <row r="8" spans="1:8" s="79" customFormat="1" ht="22.5" customHeight="1" x14ac:dyDescent="0.3">
      <c r="A8" s="277" t="s">
        <v>257</v>
      </c>
      <c r="B8" s="277"/>
      <c r="C8" s="277"/>
      <c r="D8" s="277"/>
      <c r="E8" s="277"/>
      <c r="F8" s="277"/>
      <c r="H8" s="87"/>
    </row>
    <row r="9" spans="1:8" s="79" customFormat="1" ht="18" customHeight="1" x14ac:dyDescent="0.3">
      <c r="A9" s="279" t="s">
        <v>244</v>
      </c>
      <c r="B9" s="279"/>
      <c r="C9" s="279"/>
      <c r="D9" s="279"/>
      <c r="E9" s="279"/>
      <c r="F9" s="279"/>
      <c r="H9" s="87"/>
    </row>
    <row r="10" spans="1:8" ht="22.5" customHeight="1" x14ac:dyDescent="0.2">
      <c r="A10" s="103" t="s">
        <v>258</v>
      </c>
    </row>
    <row r="11" spans="1:8" s="104" customFormat="1" ht="18" customHeight="1" x14ac:dyDescent="0.3">
      <c r="A11" s="104" t="s">
        <v>259</v>
      </c>
    </row>
    <row r="12" spans="1:8" s="79" customFormat="1" ht="24.75" customHeight="1" x14ac:dyDescent="0.3">
      <c r="A12" s="101" t="s">
        <v>31</v>
      </c>
      <c r="B12" s="100"/>
      <c r="C12" s="100"/>
      <c r="D12" s="100"/>
      <c r="E12" s="100"/>
      <c r="F12" s="100"/>
      <c r="H12" s="87"/>
    </row>
    <row r="13" spans="1:8" s="79" customFormat="1" ht="18.75" customHeight="1" x14ac:dyDescent="0.3">
      <c r="A13" s="278" t="s">
        <v>260</v>
      </c>
      <c r="B13" s="278"/>
      <c r="C13" s="278"/>
      <c r="D13" s="278"/>
      <c r="E13" s="278"/>
      <c r="F13" s="278"/>
      <c r="H13" s="87"/>
    </row>
    <row r="14" spans="1:8" s="104" customFormat="1" ht="40.5" customHeight="1" x14ac:dyDescent="0.3">
      <c r="A14" s="320" t="s">
        <v>261</v>
      </c>
      <c r="B14" s="320"/>
      <c r="C14" s="320"/>
      <c r="D14" s="320"/>
      <c r="E14" s="320"/>
      <c r="F14" s="320"/>
    </row>
    <row r="15" spans="1:8" s="97" customFormat="1" ht="108.75" customHeight="1" x14ac:dyDescent="0.3">
      <c r="A15" s="279" t="s">
        <v>262</v>
      </c>
      <c r="B15" s="279"/>
      <c r="C15" s="279"/>
      <c r="D15" s="279"/>
      <c r="E15" s="279"/>
      <c r="F15" s="279"/>
      <c r="G15" s="99"/>
      <c r="H15" s="98"/>
    </row>
    <row r="17" spans="1:8" s="79" customFormat="1" ht="18.75" customHeight="1" x14ac:dyDescent="0.3">
      <c r="A17" s="295" t="s">
        <v>66</v>
      </c>
      <c r="B17" s="295"/>
      <c r="C17" s="295"/>
      <c r="D17" s="295"/>
      <c r="E17" s="282" t="s">
        <v>67</v>
      </c>
      <c r="F17" s="282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август 2020</vt:lpstr>
      <vt:lpstr>Лист1</vt:lpstr>
      <vt:lpstr>август!Область_печати</vt:lpstr>
      <vt:lpstr>'август 2020'!Область_печати</vt:lpstr>
      <vt:lpstr>Лист1!Область_печати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2020-08-14T08:26:44Z</cp:lastPrinted>
  <dcterms:created xsi:type="dcterms:W3CDTF">2009-01-26T06:44:36Z</dcterms:created>
  <dcterms:modified xsi:type="dcterms:W3CDTF">2020-08-14T08:27:05Z</dcterms:modified>
</cp:coreProperties>
</file>