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ЭтаКнига" defaultThemeVersion="124226"/>
  <mc:AlternateContent xmlns:mc="http://schemas.openxmlformats.org/markup-compatibility/2006">
    <mc:Choice Requires="x15">
      <x15ac:absPath xmlns:x15ac="http://schemas.microsoft.com/office/spreadsheetml/2010/11/ac" url="G:\Общие\РЕШЕНИЯ ГОРСОВЕТА НАРОДНЫХ ДЕПУТАТОВ\Изменения 2022г\Изменения декабрь 2022\Решение-изм. в б-т(декабрь 2022)-для КСП,СНД,в 1Сархив-на 23.12.2022\"/>
    </mc:Choice>
  </mc:AlternateContent>
  <xr:revisionPtr revIDLastSave="0" documentId="13_ncr:1_{181A8083-D6ED-4987-8846-351900D775AF}" xr6:coauthVersionLast="37" xr6:coauthVersionMax="37" xr10:uidLastSave="{00000000-0000-0000-0000-000000000000}"/>
  <bookViews>
    <workbookView xWindow="0" yWindow="60" windowWidth="19440" windowHeight="11700" firstSheet="1" activeTab="1" xr2:uid="{00000000-000D-0000-FFFF-FFFF00000000}"/>
  </bookViews>
  <sheets>
    <sheet name="август" sheetId="18" state="hidden" r:id="rId1"/>
    <sheet name="декабрь 2022" sheetId="34" r:id="rId2"/>
  </sheets>
  <definedNames>
    <definedName name="_xlnm._FilterDatabase" localSheetId="1" hidden="1">'декабрь 2022'!#REF!</definedName>
    <definedName name="_xlnm.Print_Area" localSheetId="0">август!$A$1:$F$226</definedName>
    <definedName name="_xlnm.Print_Area" localSheetId="1">'декабрь 2022'!$A$1:$F$290</definedName>
  </definedNames>
  <calcPr calcId="179021"/>
</workbook>
</file>

<file path=xl/calcChain.xml><?xml version="1.0" encoding="utf-8"?>
<calcChain xmlns="http://schemas.openxmlformats.org/spreadsheetml/2006/main">
  <c r="E11" i="18" l="1"/>
  <c r="E12" i="18"/>
  <c r="E13" i="18"/>
  <c r="E14" i="18"/>
  <c r="E15" i="18"/>
  <c r="E16" i="18"/>
  <c r="E17" i="18"/>
  <c r="E18" i="18"/>
  <c r="E19" i="18"/>
  <c r="E20" i="18"/>
  <c r="E21" i="18"/>
  <c r="E22" i="18"/>
  <c r="E23" i="18"/>
  <c r="E24" i="18"/>
  <c r="F47" i="18"/>
  <c r="F48" i="18"/>
  <c r="F49" i="18"/>
  <c r="F50" i="18"/>
  <c r="F51" i="18"/>
  <c r="F52" i="18"/>
  <c r="E53" i="18"/>
  <c r="F53" i="18" s="1"/>
  <c r="E54" i="18"/>
  <c r="F54" i="18" s="1"/>
  <c r="F55" i="18"/>
  <c r="F56" i="18"/>
  <c r="F57" i="18"/>
  <c r="F58" i="18"/>
  <c r="F59" i="18"/>
  <c r="F60" i="18"/>
  <c r="G61" i="18"/>
  <c r="E121" i="18"/>
  <c r="E122" i="18"/>
  <c r="F122" i="18" s="1"/>
  <c r="E123" i="18"/>
  <c r="F123" i="18" s="1"/>
  <c r="E124" i="18"/>
  <c r="F124" i="18" s="1"/>
  <c r="E125" i="18"/>
  <c r="F125" i="18" s="1"/>
  <c r="F126" i="18"/>
  <c r="F127" i="18"/>
  <c r="F128" i="18"/>
  <c r="F129" i="18"/>
  <c r="F130" i="18"/>
  <c r="E131" i="18"/>
  <c r="F131" i="18" s="1"/>
  <c r="F132" i="18"/>
  <c r="F133" i="18"/>
  <c r="F134" i="18"/>
  <c r="F135" i="18"/>
  <c r="F136" i="18"/>
  <c r="F137" i="18"/>
  <c r="E138" i="18"/>
  <c r="F138" i="18" s="1"/>
  <c r="E139" i="18"/>
  <c r="F139" i="18" s="1"/>
  <c r="F140" i="18"/>
  <c r="F141" i="18"/>
  <c r="F142" i="18"/>
  <c r="F143" i="18"/>
  <c r="E144" i="18"/>
  <c r="F144" i="18" s="1"/>
  <c r="F145" i="18"/>
  <c r="E146" i="18"/>
  <c r="F146" i="18" s="1"/>
  <c r="F147" i="18"/>
  <c r="F148" i="18"/>
  <c r="F149" i="18"/>
  <c r="F150" i="18"/>
  <c r="F151" i="18"/>
  <c r="F152" i="18"/>
  <c r="F153" i="18"/>
  <c r="E154" i="18"/>
  <c r="F154" i="18" s="1"/>
  <c r="F155" i="18"/>
  <c r="F156" i="18"/>
  <c r="E157" i="18"/>
  <c r="F157" i="18" s="1"/>
  <c r="F158" i="18"/>
  <c r="E159" i="18"/>
  <c r="F159" i="18" s="1"/>
  <c r="F160" i="18"/>
  <c r="E161" i="18"/>
  <c r="F161" i="18" s="1"/>
  <c r="F162" i="18"/>
  <c r="F163" i="18"/>
  <c r="E164" i="18"/>
  <c r="F164" i="18" s="1"/>
  <c r="F165" i="18"/>
  <c r="F166" i="18"/>
  <c r="F167" i="18"/>
  <c r="F168" i="18"/>
  <c r="E169" i="18"/>
  <c r="F169" i="18" s="1"/>
  <c r="F170" i="18"/>
  <c r="E171" i="18"/>
  <c r="F171" i="18" s="1"/>
  <c r="E172" i="18"/>
  <c r="F172" i="18" s="1"/>
  <c r="E173" i="18"/>
  <c r="F173" i="18" s="1"/>
  <c r="F174" i="18"/>
  <c r="E175" i="18"/>
  <c r="F175" i="18" s="1"/>
  <c r="F176" i="18"/>
  <c r="F177" i="18"/>
  <c r="F178" i="18"/>
  <c r="F179" i="18"/>
  <c r="F180" i="18"/>
  <c r="F181" i="18"/>
  <c r="F182" i="18"/>
  <c r="F183" i="18"/>
  <c r="F184" i="18"/>
  <c r="F185" i="18"/>
  <c r="F186" i="18"/>
  <c r="F187" i="18"/>
  <c r="F188" i="18"/>
  <c r="F189" i="18"/>
  <c r="F190" i="18"/>
  <c r="F191" i="18"/>
  <c r="F192" i="18"/>
  <c r="F193" i="18"/>
  <c r="F194" i="18"/>
  <c r="G195" i="18"/>
  <c r="I195" i="18"/>
  <c r="B202" i="18"/>
  <c r="B224" i="18" s="1"/>
  <c r="G203" i="18"/>
  <c r="F205" i="18"/>
  <c r="F212" i="18"/>
  <c r="F121" i="18"/>
  <c r="E25" i="18" l="1"/>
  <c r="E195" i="18"/>
  <c r="H195" i="18" s="1"/>
  <c r="J195" i="18" s="1"/>
  <c r="E61" i="18"/>
  <c r="F201" i="18" s="1"/>
  <c r="F224" i="18" s="1"/>
  <c r="F225" i="18" s="1"/>
  <c r="H61" i="18" l="1"/>
  <c r="M224" i="18"/>
  <c r="H203" i="18"/>
</calcChain>
</file>

<file path=xl/sharedStrings.xml><?xml version="1.0" encoding="utf-8"?>
<sst xmlns="http://schemas.openxmlformats.org/spreadsheetml/2006/main" count="582" uniqueCount="502">
  <si>
    <t>ПОЯСНИТЕЛЬНАЯ ЗАПИСКА</t>
  </si>
  <si>
    <t>Наименование</t>
  </si>
  <si>
    <t>БК</t>
  </si>
  <si>
    <t xml:space="preserve">Было </t>
  </si>
  <si>
    <t>изменения</t>
  </si>
  <si>
    <t>Стало</t>
  </si>
  <si>
    <t>ИТОГО</t>
  </si>
  <si>
    <t>тыс.руб.</t>
  </si>
  <si>
    <t>Управление образования</t>
  </si>
  <si>
    <t>Итого</t>
  </si>
  <si>
    <t>Доходы</t>
  </si>
  <si>
    <t>Расходы</t>
  </si>
  <si>
    <t>Субсидии</t>
  </si>
  <si>
    <t>Субвенции</t>
  </si>
  <si>
    <t>Управление культуры</t>
  </si>
  <si>
    <t>Наименование доходов</t>
  </si>
  <si>
    <t>ожидаемое исполнение за год</t>
  </si>
  <si>
    <t>+,- к плану года</t>
  </si>
  <si>
    <t>План уточненный - основание</t>
  </si>
  <si>
    <t>Плата за выбросы загрязняющих веществ в атмосферный воздух стационарными объектами</t>
  </si>
  <si>
    <t xml:space="preserve">      </t>
  </si>
  <si>
    <t>тыс. руб</t>
  </si>
  <si>
    <t>Налоговые и неналоговые доходы</t>
  </si>
  <si>
    <t>Плата за размещение отходов производства и потребления</t>
  </si>
  <si>
    <t>Денежные взыскания (штрафы) за нарушение законодательства Российской Федерации об административных правонарушениях, предусмотренных статьей 20.25 Кодекса  Российской Федерации об административных правонарушениях</t>
  </si>
  <si>
    <t>УСЗН</t>
  </si>
  <si>
    <t>УЖКХ</t>
  </si>
  <si>
    <t>Субсидии, субвенции, межбюджетные трансферты</t>
  </si>
  <si>
    <t>Иные межбюджетные трансферты</t>
  </si>
  <si>
    <r>
      <rPr>
        <b/>
        <sz val="13"/>
        <rFont val="Times New Roman"/>
        <family val="1"/>
        <charset val="204"/>
      </rPr>
      <t>2.2.</t>
    </r>
    <r>
      <rPr>
        <sz val="13"/>
        <rFont val="Times New Roman"/>
        <family val="1"/>
        <charset val="204"/>
      </rPr>
      <t xml:space="preserve"> По ходатайствам бюджетных учреждений:</t>
    </r>
  </si>
  <si>
    <t>Администрация</t>
  </si>
  <si>
    <t>Увеличиваются ассигнования:</t>
  </si>
  <si>
    <t>Переносятся ассигнования с одного вида расходов на другой:</t>
  </si>
  <si>
    <t>Прочие поступления от денежных взысканий (штрафов) и иных сумм в возмещение ущерба, зачисляемые в бюджеты городских округов</t>
  </si>
  <si>
    <t>КУМИ</t>
  </si>
  <si>
    <t>Переносятся ассигнования с одной целевой статьи на другую:</t>
  </si>
  <si>
    <t>Финансовое управление</t>
  </si>
  <si>
    <r>
      <rPr>
        <u/>
        <sz val="13"/>
        <rFont val="Times New Roman"/>
        <family val="1"/>
        <charset val="204"/>
      </rPr>
      <t>Уменьшаются ассигнования:</t>
    </r>
    <r>
      <rPr>
        <sz val="13"/>
        <rFont val="Times New Roman"/>
        <family val="1"/>
        <charset val="204"/>
      </rPr>
      <t/>
    </r>
  </si>
  <si>
    <t>По Администрации:</t>
  </si>
  <si>
    <t>911 0702 051 00 71820 200</t>
  </si>
  <si>
    <t>913 0801 060 00 11400 600</t>
  </si>
  <si>
    <t>913 0804 060 00 14520 100</t>
  </si>
  <si>
    <t>913 0801 060 00 12410 600</t>
  </si>
  <si>
    <t>911 0702 051 00 11210 600</t>
  </si>
  <si>
    <t>900 0104 011 00 11020 100</t>
  </si>
  <si>
    <t>900 0104 011 00 11020 200</t>
  </si>
  <si>
    <t>План на 2016 год</t>
  </si>
  <si>
    <t>Государственная пошлина за выдачу и обмен паспорта гражданина Российской Федерации</t>
  </si>
  <si>
    <t>Государственная пошлина за гос.регестрацию прав,ограничений прав на недвижимое имущество и сделок сним</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</si>
  <si>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</si>
  <si>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900 0102 011 00 11010 100</t>
  </si>
  <si>
    <t>915 1003 086 00 52200 300</t>
  </si>
  <si>
    <t>911 0709 051 00 17010 600</t>
  </si>
  <si>
    <t>913 0801 060 00 13420 600</t>
  </si>
  <si>
    <t>913 0702 051 00 11230 600</t>
  </si>
  <si>
    <t>919 0502 103 00 11200 800</t>
  </si>
  <si>
    <t>900 0501 044 00 11200 200</t>
  </si>
  <si>
    <t>900 0113 014 00 11400 600</t>
  </si>
  <si>
    <t>900 0901 083 00 14900 600</t>
  </si>
  <si>
    <t>915 1006 081 00 11400 300</t>
  </si>
  <si>
    <t>915 1006 081 00 11400 200</t>
  </si>
  <si>
    <t>900 0104 011 00 11020 800</t>
  </si>
  <si>
    <t>900 1006 015 00 15010 200</t>
  </si>
  <si>
    <t>900 1006 015 00 15010 300</t>
  </si>
  <si>
    <t>900 0113 130 00 11170 600</t>
  </si>
  <si>
    <t>919 0409 111 00 11120 600</t>
  </si>
  <si>
    <t>Начальник финансового управления г. Анжеро-Судженска-</t>
  </si>
  <si>
    <t>Е.Н. Зачиняева</t>
  </si>
  <si>
    <t>900 0501 043 00 S9602 400</t>
  </si>
  <si>
    <t>911 0702 051 00 71930 200</t>
  </si>
  <si>
    <t>По Управлению образования:</t>
  </si>
  <si>
    <t>855 0111 015 00  13070 800</t>
  </si>
  <si>
    <t>По УСЗН:</t>
  </si>
  <si>
    <t>913 0804 060 00 14040 100</t>
  </si>
  <si>
    <t>913 0804 060 00 14520 800</t>
  </si>
  <si>
    <t>919 0502 101 00 12300 400</t>
  </si>
  <si>
    <t>Единый сельскохозяйственный налог</t>
  </si>
  <si>
    <t>Плата за выбросы загрязняющих веществ в атмосферный воздух передвижными объектами</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</si>
  <si>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</si>
  <si>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к проекту решения  «О внесении изменений в решение  Совета народных депутатов  Анжеро-Судженского городского округа от 24.12.2015  № 392 «О  бюджете  муниципального образования «Анжеро-Судженский городской округ» на 2016 год »</t>
  </si>
  <si>
    <t>По Администрации города:</t>
  </si>
  <si>
    <t xml:space="preserve"> - за счет дополнительно полученных доходов:</t>
  </si>
  <si>
    <t>900 0104 011 00 11030 100</t>
  </si>
  <si>
    <t>900 0113 015 00 94040 300</t>
  </si>
  <si>
    <t>Прочие безвозмездные поступления</t>
  </si>
  <si>
    <t>Уменьшаются ассигнования:</t>
  </si>
  <si>
    <t xml:space="preserve">Администрации города: </t>
  </si>
  <si>
    <t xml:space="preserve"> - за счет финансовой помощи:</t>
  </si>
  <si>
    <t>Администрация  почетные граждане 100%</t>
  </si>
  <si>
    <t>Техприсоединение теплотрассы Вост.района</t>
  </si>
  <si>
    <r>
      <rPr>
        <b/>
        <sz val="13"/>
        <rFont val="Times New Roman"/>
        <family val="1"/>
        <charset val="204"/>
      </rPr>
      <t>1</t>
    </r>
    <r>
      <rPr>
        <sz val="13"/>
        <rFont val="Times New Roman"/>
        <family val="1"/>
        <charset val="204"/>
      </rPr>
      <t>. Изменения по доходам вносятся:</t>
    </r>
  </si>
  <si>
    <r>
      <rPr>
        <b/>
        <sz val="13"/>
        <rFont val="Times New Roman"/>
        <family val="1"/>
        <charset val="204"/>
      </rPr>
      <t>1.2</t>
    </r>
    <r>
      <rPr>
        <sz val="13"/>
        <rFont val="Times New Roman"/>
        <family val="1"/>
        <charset val="204"/>
      </rPr>
      <t>. Вносятся изменения в план по доходам налоговых и  неналоговых платежей:</t>
    </r>
  </si>
  <si>
    <t>900 0309 031 00 11000 200</t>
  </si>
  <si>
    <t>919 0309 031 00 11000 600</t>
  </si>
  <si>
    <t>919 0502 103 00 13500 800</t>
  </si>
  <si>
    <t>900 1003 072 00 73221 300</t>
  </si>
  <si>
    <t>915 1003 086 00 52200 200</t>
  </si>
  <si>
    <t>919 0409 112 00 11110 600</t>
  </si>
  <si>
    <t>900 0309 031 00 13000 200</t>
  </si>
  <si>
    <t>919 0505 104 00 11040 200</t>
  </si>
  <si>
    <t>915 1002 085 00 70170 800</t>
  </si>
  <si>
    <t>915 1002 085 00 70170 200</t>
  </si>
  <si>
    <t>915 1003 086 00 70050 300</t>
  </si>
  <si>
    <t>911 1003 086 00 70050 600</t>
  </si>
  <si>
    <t>915 1003 086 00 80100 300</t>
  </si>
  <si>
    <t>915 1004 096 00 52700 300</t>
  </si>
  <si>
    <t>915 1004 086 00 53800 300</t>
  </si>
  <si>
    <t>915 0707 052 00 70490 100</t>
  </si>
  <si>
    <t xml:space="preserve"> - на ежемесячное обеспечение детей, страдающих онкологическими заболеваниями, денежной выплатой на 11,1т.р.</t>
  </si>
  <si>
    <t>КФКиС</t>
  </si>
  <si>
    <t>904 0709 051 00 15520 100</t>
  </si>
  <si>
    <t>904 0709 051 00 15520 200</t>
  </si>
  <si>
    <t>904 0709 051 00 15520 600</t>
  </si>
  <si>
    <t xml:space="preserve"> - на реализацию мер в области молодежной политики в сумме 33,8т.р. (зарплата молодежным трудовым отрядам);
 - на обновление компьюьерного оборудования аппарату УСЗН, в соответствии с письмом Департамента социальной защиты населения от 17.05.2016г. № 12-2726, на сумму 100,0 т.р.</t>
  </si>
  <si>
    <t>915 1006 084 00 70280 200</t>
  </si>
  <si>
    <t>915 1002 085 00 11050 200</t>
  </si>
  <si>
    <t>915 1002 085 00 11050 100</t>
  </si>
  <si>
    <t>900 0901 071 00 54920 600</t>
  </si>
  <si>
    <t>911 0701 083 00 R0271 200</t>
  </si>
  <si>
    <t>911 0701 051 00 11200 200</t>
  </si>
  <si>
    <t>911 0701 083 00 L0271 200</t>
  </si>
  <si>
    <t>По Администрации:
 - в связи с необходимостью оплаты жилищной субсидии работникам бюджетной сферы в сумме 62,5т.р.</t>
  </si>
  <si>
    <t xml:space="preserve">905 0113 020 00 14000 200 </t>
  </si>
  <si>
    <t xml:space="preserve">905 0113 020 00 16000 200 </t>
  </si>
  <si>
    <t>905 0412 020 00 12000 200</t>
  </si>
  <si>
    <t>905 0113 020 00 18000 800</t>
  </si>
  <si>
    <t>По УЖКХ:
 - в связи с поступление денежных средств из областого бюджета на строительство теплотрассы в Восточном жилом районе в сумме 43000,0 т.р.</t>
  </si>
  <si>
    <t>915 1003 086 00 80010 300</t>
  </si>
  <si>
    <t xml:space="preserve"> - на оплату жилья и коммунальных услуг отдельным категориям граждан на - 7428,0т.р.;
 - на выплату единовременного пособия беременной жене военнослужащего, проходящего военную службу по призыву в сумме - 100,0т.р.;
 - на меры соц.поддержки семей, имеющих детей (материнский капитал) в сумме - 1200,0т.р.</t>
  </si>
  <si>
    <t xml:space="preserve"> - за счет увеличения дотации из областного бюджета на выравнивание бюджетной обеспеченности на 24924,0т.р.:</t>
  </si>
  <si>
    <t xml:space="preserve"> - на денежные выплаты гражданам, имеющим звание "Почетный гражданин Анжеро-Судженского городского округа" (дополнительно на 1 чел.) в сумме - 64,9т.р.</t>
  </si>
  <si>
    <t xml:space="preserve"> - на доведение до 100% ФОТ Администрации города в сумме - 7447,0т.р.</t>
  </si>
  <si>
    <t xml:space="preserve"> - на доведение до 100% ФОТ ОООП в сумме - 1543,8т.р.</t>
  </si>
  <si>
    <t xml:space="preserve"> - на доведение до 100% ФОТ МФЦ (рассчитан по факту за 6 мес.2016г. + по начислению июня доведено до года + фот на 1 чел. на 6 мес, всего на 42 шт.ед.) в сумме - 4609,7т.р.</t>
  </si>
  <si>
    <t xml:space="preserve"> - на доведение до 100% ФОТ (аппарат) в сумме - 213,7т.р.</t>
  </si>
  <si>
    <t xml:space="preserve"> - на доведение до 100% ФОТ учреждений КФКиС в сумме - 1301,5т.р.</t>
  </si>
  <si>
    <t xml:space="preserve"> - на доведение до 100% ФОТ  в сумме - 1554,3т.р.</t>
  </si>
  <si>
    <t xml:space="preserve"> - на доведение до 100% ФОТ (аппарат) в сумме - 213,6т.р.</t>
  </si>
  <si>
    <t xml:space="preserve"> - на доведение до 100% ФОТ (аппарат) в сумме - 930,4т.р.</t>
  </si>
  <si>
    <t xml:space="preserve"> - на доведение до 100% ФОТ  УЖ в сумме - 2190,4т.р.</t>
  </si>
  <si>
    <t xml:space="preserve"> - на  приобретение компьютерного оборудования - 83,4т.р.</t>
  </si>
  <si>
    <t xml:space="preserve"> - на доведение до 100% ФОТ  АДС в сумме - 1589,0т.р., в том числе на ЕДДС - 195,8т.р., АДС - 1393,2т.р.</t>
  </si>
  <si>
    <t>911 0709 053 00 11040 100</t>
  </si>
  <si>
    <t xml:space="preserve"> - на доведение до 100% ФОТ (аппарат) в сумме - 670,6т.р.</t>
  </si>
  <si>
    <t>919 0505 102 00 11900 600</t>
  </si>
  <si>
    <t>919 0505 104 00 11040 100</t>
  </si>
  <si>
    <t>919 0505 116 00 11900 600</t>
  </si>
  <si>
    <t>904 1101 090 00 11010 600</t>
  </si>
  <si>
    <t>904 1105 090 00 11040 100</t>
  </si>
  <si>
    <t>900 0309 031 00 13000 100</t>
  </si>
  <si>
    <t xml:space="preserve"> - на доведение до 100% ФОТ ГО и ЧС в сумме - 849,0т.р.</t>
  </si>
  <si>
    <t>900 0113 033 00 11150 100</t>
  </si>
  <si>
    <t>905 0113 020 00 19000 100</t>
  </si>
  <si>
    <t>Дотации</t>
  </si>
  <si>
    <t>Доведение до 100% ФОТ Администрации</t>
  </si>
  <si>
    <t>Доведение до 100% ФОТ ГОиЧС</t>
  </si>
  <si>
    <t>Доведение до 100% ФОТ ОООП</t>
  </si>
  <si>
    <t>Доведение до 100% ФОТ КФКиС аппарат</t>
  </si>
  <si>
    <t xml:space="preserve">Доведение до 100% ФОТ учреждений КФКиС </t>
  </si>
  <si>
    <t>Доведение до 100% ФОТ Управлению культуры аппарат</t>
  </si>
  <si>
    <t xml:space="preserve">ФОТ учреждениям Управленя  культуры </t>
  </si>
  <si>
    <t>Доведение до 100% ФОТ КУМИ</t>
  </si>
  <si>
    <t>Доведение до 100% ФОТ Управлению образованияаппарат</t>
  </si>
  <si>
    <t>Доведение до 100% ФОТ УЖКХ</t>
  </si>
  <si>
    <t>Доведение до 100% ФОТ АДС</t>
  </si>
  <si>
    <t>ФОТ МФЦ (42 шт.ед.)</t>
  </si>
  <si>
    <t>Архив прочие</t>
  </si>
  <si>
    <t>УЖКХ компьютер</t>
  </si>
  <si>
    <t>Доведение до МРОТ ФОТ АХО</t>
  </si>
  <si>
    <t>900 0104 011 00 11030 200</t>
  </si>
  <si>
    <t xml:space="preserve">на трудоустройство несовершеннолетних подростков за счет поступившей финпомощи от ЗАО "Управляющая компания КЕМ-ОЙЛ" </t>
  </si>
  <si>
    <t xml:space="preserve"> - по муниципальной программе "Обеспечение доступным и комфортным жильем и коммунальными услугами" для погашения кредиторской задолженности за технологическое присоединение (эл-во) перед ООО КЭнК в Восточном районе в сумме 3000,0 т.р.; для погашения кредиторской задолженности по исполнительному листу КЭСК в сумме 45,0т.р.</t>
  </si>
  <si>
    <t>900 0501 044 00 11200 800</t>
  </si>
  <si>
    <t>900 1003 042 00 L0200 300</t>
  </si>
  <si>
    <t xml:space="preserve"> - от ЗАО "Управляющая компания КЕМ-ОЙЛ" для Управления образованя на трудоустройство несовершеннолетних подростков в период летних каникул в количестве 18 чел. (9 чел. МБОУ "ООШ №8" и 9 чел. МБОУ "СОШ №22") в сумме - 45,0т.р.:</t>
  </si>
  <si>
    <t xml:space="preserve"> - от продажи муниципальных земель в сумме 1500,0т.р. на погашение задолженности за технологическое присоединение  теплоснабжения в Восточном районе. </t>
  </si>
  <si>
    <t>911 0709 053 00 11520 200</t>
  </si>
  <si>
    <t>911 0709 053 00 11520 100</t>
  </si>
  <si>
    <t>911 0702 051 00 12220 200</t>
  </si>
  <si>
    <t>911 0709 053 00 11350 600</t>
  </si>
  <si>
    <t>911 0701 051 00 11200 100</t>
  </si>
  <si>
    <t>911 0701 051 00 11200 600</t>
  </si>
  <si>
    <t>911 0709 053 00 11520 600</t>
  </si>
  <si>
    <t>911 0702 051 00 71820 800</t>
  </si>
  <si>
    <t>По Управлению образования:
 - в связи с необходимостью оплаты пеней и госпошлин, задолженности по гсм в сумме 610,0 т.р.;
 - для оплаты за коммунальные услуги в сумме 535,0т.р.</t>
  </si>
  <si>
    <t>911 0702 051 00 11230 600</t>
  </si>
  <si>
    <t xml:space="preserve"> - по муниципальной программе  «Обеспечение общественного порядка, пожарной безопасности и защита от чрезвычайных ситуаций» на 2015-2018 гг.» для оплаты услуг спецсвязи, приобретения канцтоваров, гсм в сумме 21,5 т.р.;
 - для расчетов с БиО за уборку снега в сумме 100,0тыс.руб.;
 - по ГОиЧС для возмещения командировочных расходов на обучение в сумме - 30,0тыс.руб.</t>
  </si>
  <si>
    <t>900 0309 032 00 12700 200</t>
  </si>
  <si>
    <t>900 0309 032 00 13700 200</t>
  </si>
  <si>
    <t>900 0309 032 00 13700 300</t>
  </si>
  <si>
    <t>По КФКиС:
 - в связи с реорганизацией КФКиС в форме выделения из его состава нового юридического лица МБУ "Централизованная бухгалтерия комитета по физической культуре и спорту администрации Анжеро-Судженского городского округа" в сумме 391,4 т.р.;</t>
  </si>
  <si>
    <t>По УСЗН:
 - для оказания адресной помощи гражданам города по программе "Милосердие" в сумме 14,7 т.р.;</t>
  </si>
  <si>
    <t>905 0113 020 00 19000 200</t>
  </si>
  <si>
    <t>Источники финансирования дефицита бюджета</t>
  </si>
  <si>
    <t xml:space="preserve"> - за счет увеличения источников финансирования дефицита бюджета:</t>
  </si>
  <si>
    <t xml:space="preserve"> - на ежегодную денежную выплату лицам, награжденным нагрудным знаком "Почетный донор России" на 575,9т.р.;
 - на выплату гос.пособий лицам, не подлежащим обязательному социальному страхованию на случай временной нетрудоспособности в связми с материнством, и лицам, уволенным в связи с ликвидацией организаций в сумме - 300,0т.р.;</t>
  </si>
  <si>
    <t xml:space="preserve"> - на  обеспечение медицинской деятельности, связанной с донорством органов человека в целях трансплантации на в сумме - 720,0т.р.</t>
  </si>
  <si>
    <t>По Управлению образования:
 - на меры соц.поддержки многодетных семей (питание детей из многодетных семей) в сумме - 779,0 т.р.;
 - на реализацию мероприятий государственной прогрммы РФ "Доступная среда" на 2011-2020годы  (детский сад №3: замена пандуса, приобретение теневых навесов с поручнями, замена линолиума, оборудование для туалетных комнат для детей-инвалидов) в сумме - 815,7т.р.</t>
  </si>
  <si>
    <t>По КУМИ:
 - в связи с ликвидацией МП БСК "Одиссей" и необходимостью оплаты сложившейся задолженности (зарплата, коммунальные, прочие), так как КУМИ несет ответственность как учредитель при ликвидации учреждения, в сумме 900,0т.р.</t>
  </si>
  <si>
    <t>Переносятся ассигнования с одного ГРБС на другого:</t>
  </si>
  <si>
    <t xml:space="preserve"> - по муниципальной программе "Обеспечение доступным и комфортным жильем и коммунальными услугами", в связи с отсутствием необходимости и 100% финансированием доли софинансирования местного бюджета на приобретение жилья молодым семьям (4 семьи), ассигнования в сумме - 797,6тыс.руб. переносятнся на резервный фонд.</t>
  </si>
  <si>
    <t>По Администрации:
 - для оплаты за гсм, приобретение компьютера, ремонт МФУ, командировочные в сумме 100,0 т.р.;
 - для оплаты исполнительного листа ОАО "Кузбассэнергосбыт" в сумме - 26,8т.р.;
 - на командировочные расходы в сумме 100,0тыс.руб.;
 - для уплаты ежегодных взносов в Совет муниципальных образований в сумме - 97,2тыс.руб.;
 - по ГОиЧС для выплаты материального стимулирования добровольным пожарным в сумме 52,0тыс.руб.</t>
  </si>
  <si>
    <t>По Управлению образования:
 - для оплаты компенсации матерям до 3-х лет в сумме 1,0 т.р.;
 - в связи с увеличением МРОТ перераспределяются ассигнования на заработную плату в детских садах в сумме 374,3т.р.;
 - для оплаты пеней, штрафов по исполнительным листам ДД"Росток" в сумме 80,0т.р.;</t>
  </si>
  <si>
    <t>По управлению культуры:
 - для подготовки и проведения мероприятий, посвященных празднованию Дня шахтера, оплаты задолженности по исполнительным листам КомСАХ в сумме 18,8 т.р.</t>
  </si>
  <si>
    <t>По КУМИ:
 - в связи необходимостью оплаты труда по договорам ГПХ, оплаты за услуги  "Почта России", за приобретение канцтоваров на  сумму -  220,0 т.р.</t>
  </si>
  <si>
    <t>Факт на 01.08.2016</t>
  </si>
  <si>
    <t>530,0(по факту поступления на 01.08.16г)</t>
  </si>
  <si>
    <t>573,0 (по факту поступления на 01.08.16г,)</t>
  </si>
  <si>
    <t>120,0  (по факту поступления на 01.08.16г,)</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</si>
  <si>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</si>
  <si>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398,0 (по факту поступления на 01.08.2016г)</t>
  </si>
  <si>
    <t>22,0(по факту поступления на 01.08.2016г)</t>
  </si>
  <si>
    <t>1512,0 (по факту поступления на 01.08.2016г)</t>
  </si>
  <si>
    <t xml:space="preserve">1500,0(письмо КУМИ от 09.08.2016г №580)             </t>
  </si>
  <si>
    <t>158,0 (по факту поступления на 01.08.2016г)</t>
  </si>
  <si>
    <t>Денежные взыскания(штрафы) за административные правонарушение в области налогов и сборов, предусмотренные Кодексом  РФ об административных правонарушениях</t>
  </si>
  <si>
    <t>12,0 (по факту поступления на 01.08.2016г)</t>
  </si>
  <si>
    <t>239,0 (по факту поступления на 01.08.2016г)</t>
  </si>
  <si>
    <t>81,0 (по факту поступления на 01.08.2016г)</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</si>
  <si>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</si>
  <si>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40,0 (по факту поступления на 01.08.2016г)</t>
  </si>
  <si>
    <t>4822,0 (по факту поступления на 01.08.2016г)</t>
  </si>
  <si>
    <t>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</si>
  <si>
    <t>10% согласно баланса финансово хозяйственной деятельности предприятий за 2015год</t>
  </si>
  <si>
    <t xml:space="preserve"> - на доведение до МРОТ ФОТ АХО в сумме - 228,4т.р.</t>
  </si>
  <si>
    <t xml:space="preserve"> - на ФОТ учреждений управления культуры в сумме - 1215,1т.р.</t>
  </si>
  <si>
    <t xml:space="preserve"> - на доступную среду для детей-инвалидов в составе субсидии "Развитие единого образовательного пространства, повышение качества образовательных результатов в рамках подпрограммы «Развитие дошкольного, общего образования и дополнительного образования детей»  (детский сад №3: замена пандуса, приобретение теневых навесов с поручнями, замена линолиума, оборудование для туалетных комнат для детей-инвалидов) на 816,0 т.р. ;</t>
  </si>
  <si>
    <t>По УЖКХ:
-  для оплаты кредиторской задолжености за электроэнергию, доставку песка, штрафа ГИБДД в сумме 3000,0 т.р.;
 - для бесперебойной работы отдела УЖКХ в опрерационных системах, на приобретение компьютеров в сумме 1,1 т.р.;</t>
  </si>
  <si>
    <t>По УСЗН:
 - в связи с увеличением кадастровой стоимости земли, на основаниии ходатайства МКУ "Реабилитационный центр для детей и подростков" для оплаты земельного налога в сумме 34,1 т.р.;
 - в связи с увеличением МРОТ с 1.07.2016г., для оплаты заработной платы молодежным отрядам в сумме - 1,2т.р.</t>
  </si>
  <si>
    <t xml:space="preserve"> - Архиву на погашение кредиторской задолженности за технологическое присоединение к электрическим сетям ОАО "Кузбассэнергосбыт", за проектные работы ООО "Электротехпроект", на возмещение коммунальных услуг ОАО "Анжеромаш", на обучение пожарно-техническому минимуму для руководителей в РППЦ "Тетраком" в сумме - 219,6т.р.</t>
  </si>
  <si>
    <t xml:space="preserve">Управлоению культуры: </t>
  </si>
  <si>
    <t xml:space="preserve"> - на ФОТ учреждений в сумме - 2497,1т.р.</t>
  </si>
  <si>
    <t>4.  Итог сбалансированности бюджета:</t>
  </si>
  <si>
    <r>
      <t>1.1.1.</t>
    </r>
    <r>
      <rPr>
        <b/>
        <u/>
        <sz val="13"/>
        <rFont val="Times New Roman"/>
        <family val="1"/>
        <charset val="204"/>
      </rPr>
      <t xml:space="preserve"> дотации  </t>
    </r>
    <r>
      <rPr>
        <sz val="13"/>
        <rFont val="Times New Roman"/>
        <family val="1"/>
        <charset val="204"/>
      </rPr>
      <t xml:space="preserve">увеличиваются на 24924,0 на тыс руб: </t>
    </r>
  </si>
  <si>
    <r>
      <t xml:space="preserve">1.1.2. </t>
    </r>
    <r>
      <rPr>
        <b/>
        <u/>
        <sz val="13"/>
        <rFont val="Times New Roman"/>
        <family val="1"/>
        <charset val="204"/>
      </rPr>
      <t>субсидии</t>
    </r>
    <r>
      <rPr>
        <sz val="13"/>
        <rFont val="Times New Roman"/>
        <family val="1"/>
        <charset val="204"/>
      </rPr>
      <t xml:space="preserve"> увеличиваются на  33,5 на тыс руб: </t>
    </r>
  </si>
  <si>
    <r>
      <t xml:space="preserve">1.1.3 </t>
    </r>
    <r>
      <rPr>
        <b/>
        <u/>
        <sz val="13"/>
        <rFont val="Times New Roman"/>
        <family val="1"/>
        <charset val="204"/>
      </rPr>
      <t>субвенции</t>
    </r>
    <r>
      <rPr>
        <sz val="13"/>
        <rFont val="Times New Roman"/>
        <family val="1"/>
        <charset val="204"/>
      </rPr>
      <t xml:space="preserve"> уменьшаются на 6962,1 тыс. руб.:  </t>
    </r>
  </si>
  <si>
    <r>
      <t xml:space="preserve">1.1.4 </t>
    </r>
    <r>
      <rPr>
        <b/>
        <u/>
        <sz val="13"/>
        <rFont val="Times New Roman"/>
        <family val="1"/>
        <charset val="204"/>
      </rPr>
      <t>иные межбюджетные трансферты</t>
    </r>
    <r>
      <rPr>
        <sz val="13"/>
        <rFont val="Times New Roman"/>
        <family val="1"/>
        <charset val="204"/>
      </rPr>
      <t xml:space="preserve"> увеличиваются на 720,0 тыс.рублей</t>
    </r>
  </si>
  <si>
    <r>
      <t>Денежные взыскания (штрафы) за нарушение законодательства о налогах и сборах, предусмотренные ст. 116, 118, 119</t>
    </r>
    <r>
      <rPr>
        <vertAlign val="superscript"/>
        <sz val="11"/>
        <rFont val="Times"/>
        <family val="1"/>
      </rPr>
      <t>1</t>
    </r>
    <r>
      <rPr>
        <sz val="11"/>
        <rFont val="Times"/>
        <family val="1"/>
      </rPr>
      <t>, п. 1 и 2 ст. 120, ст.125, 126, 128, 129, 129</t>
    </r>
    <r>
      <rPr>
        <vertAlign val="superscript"/>
        <sz val="11"/>
        <rFont val="Times"/>
        <family val="1"/>
      </rPr>
      <t>1</t>
    </r>
    <r>
      <rPr>
        <sz val="11"/>
        <rFont val="Times"/>
        <family val="1"/>
      </rPr>
      <t>, 132, 133, 134, 135, 135</t>
    </r>
    <r>
      <rPr>
        <vertAlign val="superscript"/>
        <sz val="11"/>
        <rFont val="Times"/>
        <family val="1"/>
      </rPr>
      <t>1</t>
    </r>
    <r>
      <rPr>
        <sz val="11"/>
        <rFont val="Times"/>
        <family val="1"/>
      </rPr>
      <t xml:space="preserve"> Налогового кодекса Российской Федерации, а также штрафы, взыскание которых осуществляется на основании ранее действовавшей ст. 117 Налогового кодекса Российской Федерации </t>
    </r>
  </si>
  <si>
    <r>
      <rPr>
        <b/>
        <sz val="13"/>
        <rFont val="Times New Roman"/>
        <family val="1"/>
        <charset val="204"/>
      </rPr>
      <t>2.</t>
    </r>
    <r>
      <rPr>
        <sz val="13"/>
        <rFont val="Times New Roman"/>
        <family val="1"/>
        <charset val="204"/>
      </rPr>
      <t xml:space="preserve"> Изменения по расходам местного бюджета вносятся (приложения № 2, 3, 4): </t>
    </r>
  </si>
  <si>
    <r>
      <rPr>
        <b/>
        <sz val="13"/>
        <rFont val="Times New Roman"/>
        <family val="1"/>
        <charset val="204"/>
      </rPr>
      <t>2.1.</t>
    </r>
    <r>
      <rPr>
        <sz val="13"/>
        <rFont val="Times New Roman"/>
        <family val="1"/>
        <charset val="204"/>
      </rPr>
      <t xml:space="preserve">  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r>
  </si>
  <si>
    <r>
      <t>Переносятся ассигнования с одной БК на другую:</t>
    </r>
    <r>
      <rPr>
        <sz val="13"/>
        <rFont val="Times New Roman"/>
        <family val="1"/>
        <charset val="204"/>
      </rPr>
      <t xml:space="preserve">
По Управлению образования:
  - для софинансирования мероприятий государственной программы РФ "Доступная среда" на 2011-2020 годы, в соответствии с соглашением на создание в дошкольных 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для детей-инвалидов  в сумме 82,0 т.р.;</t>
    </r>
  </si>
  <si>
    <t>3. По источникам финансирования:
 В связи с поступлением дополнительных доходов увеличиваются источники финансирования дефицита бюджета по строке "Получение кредитов от кредитных организаций бюджетами городских округов в валюте Российской Федерации" на 2497,1 т.р. (или до 10 %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 без учета снижения остатков средств на счетах по учету средств местного бюджета).</t>
  </si>
  <si>
    <r>
      <rPr>
        <b/>
        <sz val="13"/>
        <rFont val="Times New Roman"/>
        <family val="1"/>
        <charset val="204"/>
      </rPr>
      <t>1.3</t>
    </r>
    <r>
      <rPr>
        <sz val="13"/>
        <rFont val="Times New Roman"/>
        <family val="1"/>
        <charset val="204"/>
      </rPr>
      <t xml:space="preserve"> В связи с дополнительным поступлением доходов увеличиваются прочие безвозмездные поступления на сумму 65,0 тыс.рублей.:    в т.ч. финпомощь от ЗАО "Управляющая компания КЕМ-ОЙЛ" 45,0тыс.руб.; 20,0 тыс.руб. финпомощь от Н.К.Крушинского</t>
    </r>
  </si>
  <si>
    <t>ИТОГО доходов собственной базы:1500,0+65,0=1565,0 тыс. рублей</t>
  </si>
  <si>
    <t xml:space="preserve"> </t>
  </si>
  <si>
    <t>(тыс.руб.)</t>
  </si>
  <si>
    <t>Дотация</t>
  </si>
  <si>
    <t>Субвенции, субсидии, иные межбюджетные трансферты, дотация</t>
  </si>
  <si>
    <t>(тыс. руб.)</t>
  </si>
  <si>
    <t>Источники финансирования дефицита</t>
  </si>
  <si>
    <t>Кроме того, по ходатайствам ГРБС вносятся изменения по изменению видов расходов и перераспределению бюджетных ассигнований с одной бюджетной классификации на другую внутри раздела и подраздела.</t>
  </si>
  <si>
    <t>Переносятся ассигнования по разделам и подразделам БК РФ:</t>
  </si>
  <si>
    <t>911 0702 032 00 10107 600</t>
  </si>
  <si>
    <t>к  решению  «О внесении изменений в решение  Совета народных депутатов  Анжеро-Судженского городского округа от 21.12.2021  № 34 «О  бюджете  муниципального образования «Анжеро-Судженский городской округ» на 2022 год  и на плановый период  2023 и 2024 годов»</t>
  </si>
  <si>
    <t>911 0702 051 00 10215 200</t>
  </si>
  <si>
    <t>Начальник финансового управления
администрации Анжеро-Судженского городского округа</t>
  </si>
  <si>
    <t>Е.Н.Зачиняева</t>
  </si>
  <si>
    <t xml:space="preserve">  -  иные межбюджетные трансферты увеличиваются на 0  тыс. руб</t>
  </si>
  <si>
    <t>плановые назначения скорректированы по отдельным видам доходов бюджета исходя из складывающейся динамики фактических поступлений налоговых и неналоговых платежей в текущем году, ожидаемой оценки за текущий год и уточненного прогноза главных администраторов доходов местного  бюджета. 
 (приложение к пояснительной записке - доходы).</t>
  </si>
  <si>
    <t>План на 2022 год</t>
  </si>
  <si>
    <t>ожидаемое исполнение
 за год</t>
  </si>
  <si>
    <t xml:space="preserve">Налоговые доходы: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</si>
  <si>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</si>
  <si>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</si>
  <si>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</si>
  <si>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</si>
  <si>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взимаемый в связи с применением упрощенной системы налогообложения</t>
  </si>
  <si>
    <t>Налог, взимаемый в связи с применением патентной системы налогообложения</t>
  </si>
  <si>
    <t>Земельный налог с организаций</t>
  </si>
  <si>
    <t>Государственная пошлина</t>
  </si>
  <si>
    <t xml:space="preserve">Неналоговые доходы: </t>
  </si>
  <si>
    <t>Итого налоговые и неналоговые доходы</t>
  </si>
  <si>
    <t>1.2. изменения по 2023 году:</t>
  </si>
  <si>
    <t>1.3. изменения по 2024 году:</t>
  </si>
  <si>
    <t>913 0801 060 00 10225 600</t>
  </si>
  <si>
    <t>913 0801 060 00 10325 600</t>
  </si>
  <si>
    <t>913 0804 060 00 10425 100</t>
  </si>
  <si>
    <t>2.2 Изменения по расходам:</t>
  </si>
  <si>
    <t xml:space="preserve">  1.3.1.На основании  Закона Кемеровской области - Кузбасса   от 20.09.2022 № 96-ОЗ «О внесении изменений в Закон Кемеровской области - Кузбасса от 15.12.2021 № 133-ОЗ «Об областном бюджете на 2022 год и на плановый период 2023 и 2024 годов»»:</t>
  </si>
  <si>
    <t>Прочие доходы от оказания платных услуг (работ) получателями средств бюджетов городских округов(прочие доходы)</t>
  </si>
  <si>
    <t>911 0702 051 00 10115 600</t>
  </si>
  <si>
    <t>911 0703 051 00 10116 600</t>
  </si>
  <si>
    <t xml:space="preserve">  1.2.1. На основании  Закона Кемеровской области - Кузбасса   от 20.09.2022 № 96-ОЗ «О внесении изменений в Закон Кемеровской области - Кузбасса от 15.12.2021 № 133-ОЗ «Об областном бюджете на 2022 год и на плановый период 2023 и 2024 годов»», :</t>
  </si>
  <si>
    <t>Прочие доходы от оказания платных услуг (работ) получателями средств бюджетов городских округов (поступление родительской платы за присмотр и уход за детьми в организация дошкольного образования по казенным учреждениямродительская плата)</t>
  </si>
  <si>
    <t>КФСиМ</t>
  </si>
  <si>
    <t>955 0106 121 00 10488 200</t>
  </si>
  <si>
    <t>СНД</t>
  </si>
  <si>
    <t>907 0103 990 00 24001 200</t>
  </si>
  <si>
    <t>КСП</t>
  </si>
  <si>
    <t>906 0106 990 00 20132 100</t>
  </si>
  <si>
    <t>906 0106 990 00 20132 200</t>
  </si>
  <si>
    <t>900 0113 013 00 10701 800</t>
  </si>
  <si>
    <t>911 0702 052 00 S2000 300</t>
  </si>
  <si>
    <t>911 0702 052 00 S2000 600</t>
  </si>
  <si>
    <t>911 0709 053 00 10124 200</t>
  </si>
  <si>
    <t>900 0113 013 00 10601 300</t>
  </si>
  <si>
    <t xml:space="preserve"> -  субвенции увеличиваются  на   тыс. руб;</t>
  </si>
  <si>
    <t xml:space="preserve"> -  субсидии   уменьшаются на  тыс.руб.</t>
  </si>
  <si>
    <t>907 0103 990 00 20111 100</t>
  </si>
  <si>
    <t>907 0113 013 00 10601 300</t>
  </si>
  <si>
    <t>900 0113 012 00 10104 600</t>
  </si>
  <si>
    <t>904 1101 090 00 10531 600</t>
  </si>
  <si>
    <t>900 0501 044 00 10211 200</t>
  </si>
  <si>
    <t>905 0113 020 00 10305 200</t>
  </si>
  <si>
    <t>905 0501 045 00 10113 200</t>
  </si>
  <si>
    <t>904 1101 090 00 10131 600</t>
  </si>
  <si>
    <t>904 1105 090 00 10133 600</t>
  </si>
  <si>
    <t>904 1101 044 00 10211 200</t>
  </si>
  <si>
    <t>911 0709 051 00 10315 600</t>
  </si>
  <si>
    <t>919 0409 111 00 S2690 600</t>
  </si>
  <si>
    <t>900 0104 013 00 71960 100</t>
  </si>
  <si>
    <t>911 0702 051 00 S1771 600</t>
  </si>
  <si>
    <t>915 1003 086 00 80110 300</t>
  </si>
  <si>
    <t>915 1003 086 00 70030 300</t>
  </si>
  <si>
    <t>915 1003 086 00 70020 300</t>
  </si>
  <si>
    <t>915 1003 086 00 70010 300</t>
  </si>
  <si>
    <t>911 1003 086 Р1 70050 600</t>
  </si>
  <si>
    <t>915 1003 086 Р1 70050 300</t>
  </si>
  <si>
    <t>915 1002 085 00 70170 100</t>
  </si>
  <si>
    <t xml:space="preserve"> - на социальное обслуживание граждан, достигших возраста 18 лет, признанных нуждающимися в социальном обслуживании, за исключением государственного полномочия по социальному обслуживанию граждан пожилого возраста и инвалидов, граждан, находящихся в трудной жизненной ситуации, в государственных организациях социального обслуживания на 1712,7 т.р. (ФОТ);</t>
  </si>
  <si>
    <t>915 1002 085 00 73880 600</t>
  </si>
  <si>
    <t xml:space="preserve"> - на меры социальной поддержки отдельных категорий многодетных матерей в соответствии с Законом Кемеровской области от 8 апреля 2008 года № 14-ОЗ "О мерах социальной поддержки отдельных категорий многодетных матерей" на 25,1 т.р.;</t>
  </si>
  <si>
    <t>915 1003 086 00 70060 300</t>
  </si>
  <si>
    <t>919 0502 102 00 72571 800</t>
  </si>
  <si>
    <t>919 0502 102 00 72572 800</t>
  </si>
  <si>
    <t>919 0502 102 00 72574 800</t>
  </si>
  <si>
    <t>913 0801 060 00 S0420 600</t>
  </si>
  <si>
    <t>911 1003 052 00 73050 200</t>
  </si>
  <si>
    <t>911 1003 052 00 73050 600</t>
  </si>
  <si>
    <t>911 1004 052 00 72140 600</t>
  </si>
  <si>
    <t>911 1004 052 00 72050 300</t>
  </si>
  <si>
    <t>911 1004 052 00 80130 300</t>
  </si>
  <si>
    <t>911 1003 052 00 72010 600</t>
  </si>
  <si>
    <t>911 1004 042 00 71810 300</t>
  </si>
  <si>
    <t>911 0702 051 00 71840 200</t>
  </si>
  <si>
    <t xml:space="preserve"> - на компенсацию части платы за присмотр и уход, взимаемой с родителей (законных представителей) детей, осваивающих образовательные программы дошкольного образования на 331,2 т.р.;</t>
  </si>
  <si>
    <t>911 0702 051 00 71820 100</t>
  </si>
  <si>
    <t>911 0702 051 00 71830 100</t>
  </si>
  <si>
    <t>911 0702 051 00 71830 600</t>
  </si>
  <si>
    <t xml:space="preserve"> -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(полного) общего образования и дополнительного образования детей в муниципальных общеобразовательных организациях на 5657,1 т.р. (ФОТ);
 - на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на 4147,7 т.р. (ФОТ);</t>
  </si>
  <si>
    <t>911 0701 051 00 71800 100</t>
  </si>
  <si>
    <t>911 0701 051 00 71800 600</t>
  </si>
  <si>
    <t>915 1006 084 00 70280 100</t>
  </si>
  <si>
    <t>900 0501 043 00 10111 400</t>
  </si>
  <si>
    <t>900 0102 011 00 10101 200</t>
  </si>
  <si>
    <t>900 0113 013 00 10601 200</t>
  </si>
  <si>
    <t>900 0113 013 00 10601 600</t>
  </si>
  <si>
    <t>900 0113 013 00 10601 800</t>
  </si>
  <si>
    <t>904 1105 013 00 10601 600</t>
  </si>
  <si>
    <t>907 0113 013 00 10601 200</t>
  </si>
  <si>
    <t>919 0113 013 00 10601 200</t>
  </si>
  <si>
    <t>919 0113 013 00 10601 300</t>
  </si>
  <si>
    <t>911 0709 013 00 10601 300</t>
  </si>
  <si>
    <t>911 0709 013 00 10601 600</t>
  </si>
  <si>
    <t>913 0801 013 00 10601 600</t>
  </si>
  <si>
    <t>915 0113 013 00 10601 200</t>
  </si>
  <si>
    <t>900 0104 013 00 10701 200</t>
  </si>
  <si>
    <t>900 0104 013 00 10701 800</t>
  </si>
  <si>
    <t>900 0501 013 00 10701 400</t>
  </si>
  <si>
    <t>900 0501 013 00 10701 600</t>
  </si>
  <si>
    <t>900 0501 013 00 10701 800</t>
  </si>
  <si>
    <t>905 0113 013 00 10701 200</t>
  </si>
  <si>
    <t>905 0113 013 00 10701 800</t>
  </si>
  <si>
    <t>919 0502 013 00 10701 800</t>
  </si>
  <si>
    <t>919 0505 013 00 10701 600</t>
  </si>
  <si>
    <t>911 0701 013 00 10701 600</t>
  </si>
  <si>
    <t>911 0701 013 00 10701 800</t>
  </si>
  <si>
    <t>911 0702 013 00 10701 600</t>
  </si>
  <si>
    <t>911 0702 013 00 10701 800</t>
  </si>
  <si>
    <t>911 0703 013 00 10701 600</t>
  </si>
  <si>
    <t>913 0801 013 00 10701 600</t>
  </si>
  <si>
    <t>911 0701 032 00 10107 600</t>
  </si>
  <si>
    <t>911 0701 051 00 10114 200</t>
  </si>
  <si>
    <t>911 0701 051 00 10114 600</t>
  </si>
  <si>
    <t>911 0702 051 00 10814 100</t>
  </si>
  <si>
    <t>911 0702 051 00 10814 200</t>
  </si>
  <si>
    <t>911 0709 051 00 10315 200</t>
  </si>
  <si>
    <t>911 1004 081 00 10626 200</t>
  </si>
  <si>
    <t>911 1004 081 00 10626 600</t>
  </si>
  <si>
    <r>
      <rPr>
        <b/>
        <sz val="14"/>
        <rFont val="Times New Roman"/>
        <family val="1"/>
        <charset val="204"/>
      </rPr>
      <t>4.</t>
    </r>
    <r>
      <rPr>
        <sz val="14"/>
        <rFont val="Times New Roman"/>
        <family val="1"/>
        <charset val="204"/>
      </rPr>
      <t xml:space="preserve">  Итог сбалансированности бюджета:</t>
    </r>
  </si>
  <si>
    <t>955 0106 121 00 10488 800</t>
  </si>
  <si>
    <t>915 1006 084 00 10127 100</t>
  </si>
  <si>
    <t xml:space="preserve">  -  дотация на поддержку мер по обеспечению сбалансированности бюджета увеличивается на   тыс.руб.</t>
  </si>
  <si>
    <t xml:space="preserve"> -  субсидии увеличиваются на 51019,8тыс.руб.</t>
  </si>
  <si>
    <t xml:space="preserve"> - субвенции увеличиваются на 4210,6 тыс.руб.</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</si>
  <si>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</si>
  <si>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</si>
  <si>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</si>
  <si>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</si>
  <si>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</si>
  <si>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 на имущество физических лиц</t>
  </si>
  <si>
    <t>Земельный налог с физических лиц</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</si>
  <si>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</si>
  <si>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</si>
  <si>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Доходы от сдачи в аренду имущества, составляющего казну городских округов (за исключением земельных участков)</t>
  </si>
  <si>
    <t>Прочие поступления от использования имущества,  находящегося в собственности городских округов (за исключением имущества бюджетных и автономных учреждений,  и также имущества государственных и муниципальных унитарных предприятий, в том числе казенных) (средства, полученные по договорам коммерческого найма жилья)</t>
  </si>
  <si>
    <t>Прочие доходы от оказания платных услуг (работ) получателями средств бюджетов городских округов(доходы от платных услуг, оказываемых казенными учреждениями городских округов)</t>
  </si>
  <si>
    <t>Доходы, поступающие в порядке возмещения расходов, понесенных в связи с эксплуатацией имущества городских округов</t>
  </si>
  <si>
    <t>Доходы от продажи квартир, находящихся в собственности городских округов(п муниципальный жилищный займ)</t>
  </si>
  <si>
    <t>Доходы от реализации имущества, находящегося в государственной и муниципальной собственности (за исключением имущества автономных учреждений, а также имущества государственных и муниципальных унитарных предприятий, в т.ч. казенных)</t>
  </si>
  <si>
    <t>Доходы от продажи земельных участков, государственная собственность на которые не разграничена</t>
  </si>
  <si>
    <t>Штрафы, санкции, возмещение ущерба</t>
  </si>
  <si>
    <t>Платежи при пользовании природными ресурсами</t>
  </si>
  <si>
    <t>900 0102 011 00 10101 100</t>
  </si>
  <si>
    <t>900 0104 011 00 10102 100</t>
  </si>
  <si>
    <t>919 0409 111 00 10136 600</t>
  </si>
  <si>
    <t>919 0503 113 00 10138 600</t>
  </si>
  <si>
    <t>919 0503 112 00 10237 600</t>
  </si>
  <si>
    <t>919 0505 116 00 10142 600</t>
  </si>
  <si>
    <t>919 0502 101 00 10434 200</t>
  </si>
  <si>
    <t>919 0505 103 00 10135 100</t>
  </si>
  <si>
    <t>919 0505 103 00 10135 200</t>
  </si>
  <si>
    <t>919 0501 045 00 10212 200</t>
  </si>
  <si>
    <t>919 0409 112 00 10137 600</t>
  </si>
  <si>
    <t>919 1006 081 00 10326 300</t>
  </si>
  <si>
    <t>915 1006 087 00 10129 300</t>
  </si>
  <si>
    <t>911 0701 051 00 10114 100</t>
  </si>
  <si>
    <t>911 0702 032 00 10107 200</t>
  </si>
  <si>
    <t>911 0702 044 00 10211 600</t>
  </si>
  <si>
    <t>911 0702 051 00 10117 300</t>
  </si>
  <si>
    <t>911 0702 051 00 10117 600</t>
  </si>
  <si>
    <t>911 0702 051 00 10215 800</t>
  </si>
  <si>
    <t>911 0703 032 00 10107 600</t>
  </si>
  <si>
    <t>911 0709 032 00 10107 600</t>
  </si>
  <si>
    <t>911 0709 053 00 10122 100</t>
  </si>
  <si>
    <t>911 0709 053 00 10123 600</t>
  </si>
  <si>
    <t>911 0709 053 00 10124 600</t>
  </si>
  <si>
    <t>911 0709 053 00 10124 800</t>
  </si>
  <si>
    <t>911 1004 052 00 10119 600</t>
  </si>
  <si>
    <t>911 1004 052 00 10121 200</t>
  </si>
  <si>
    <t>911 1004 052 00 10121 600</t>
  </si>
  <si>
    <t>911 0701 032 00 10107 200</t>
  </si>
  <si>
    <t>911 0702 051 00 10214 200</t>
  </si>
  <si>
    <t>2023 год</t>
  </si>
  <si>
    <t>904 1101 090 00 10132 200</t>
  </si>
  <si>
    <t>904 1105 090 00 10132 200</t>
  </si>
  <si>
    <t>904 1102 090 00 10331 200</t>
  </si>
  <si>
    <t>900 0113 013 00 10901 600</t>
  </si>
  <si>
    <t>900 1006 081 00 10326 600</t>
  </si>
  <si>
    <t>900 0113 044 00 10312 600</t>
  </si>
  <si>
    <t>900 0104 011 00 10102 200</t>
  </si>
  <si>
    <t>900 0113 013 00 11001 200</t>
  </si>
  <si>
    <t>900 0104 032 00 10107 200</t>
  </si>
  <si>
    <t>913 0412 160 00 10344 600</t>
  </si>
  <si>
    <t>913 0703 051 00 10116 600</t>
  </si>
  <si>
    <t>913 0801 060 00 10125 600</t>
  </si>
  <si>
    <t>913 0804 060 00 10424 200</t>
  </si>
  <si>
    <t>913 0804 060 00 10425 200</t>
  </si>
  <si>
    <t>913 0804 060 00 10425 300</t>
  </si>
  <si>
    <t>913 0801  060 00 S0420 600</t>
  </si>
  <si>
    <t>913 0804 060 00 10424 100</t>
  </si>
  <si>
    <t>913 0703 032 00 10107 600</t>
  </si>
  <si>
    <t>913 0801 032 00 10107 600</t>
  </si>
  <si>
    <t>900 0113 031 00 10306 600</t>
  </si>
  <si>
    <t>900 0310 031 00 10406 600</t>
  </si>
  <si>
    <t>900 0310 032 00 10107 600</t>
  </si>
  <si>
    <t>900 0310 032 00 10207 600</t>
  </si>
  <si>
    <t>900 0310 032 00 10307 600</t>
  </si>
  <si>
    <t>900 0310 031 00 10106 600</t>
  </si>
  <si>
    <t>905 0113 020 00 10905 100</t>
  </si>
  <si>
    <t>905 0113 020 00 10905 200</t>
  </si>
  <si>
    <t>905 0412 020 00 10105 200</t>
  </si>
  <si>
    <t>905 0113 020 00 10605 200</t>
  </si>
  <si>
    <t>905 0113 020 00 10605 800</t>
  </si>
  <si>
    <t>905 0113 020 00 10805 800</t>
  </si>
  <si>
    <t>905 0113 020 00 10805 200</t>
  </si>
  <si>
    <t>905 0113 020 00 10405 200</t>
  </si>
  <si>
    <t>900 1006 081 00 10126 300</t>
  </si>
  <si>
    <t>900 1301 123 00 10288 700</t>
  </si>
  <si>
    <t>911 0701 051 00 10114 800</t>
  </si>
  <si>
    <t>2.  Изменения по доходам :</t>
  </si>
  <si>
    <t xml:space="preserve">  2.1.1. . На основании  Закона Кемеровской   области - Кузбасса от    30.11.2022 № 133-ОЗ «О внесении изменений в Закон Кемеровской области - Кузбасса от 15.12.2021 № 133-ОЗ «Об областном бюджете на 2022 год и на плановый период 2023 и 2024 годов»</t>
  </si>
  <si>
    <t>2.1. изменения по 2022 году:</t>
  </si>
  <si>
    <t xml:space="preserve">2.1.2. Вносятся изменения в план по доходам налоговых и неналоговых платежей на 2022 год: 
 </t>
  </si>
  <si>
    <t>2.1.2. Уменьшаются  прочие безвозмездные поступления на -222,3тыс.руб. в том числе: 
- 222,3 тыс руб. по управлению образования, согласно фактического поступления доходов.</t>
  </si>
  <si>
    <t>3. Изменения по расходам:</t>
  </si>
  <si>
    <t>911 0709 053 00 10124 100</t>
  </si>
  <si>
    <t>904 1101 032 00 10107 600</t>
  </si>
  <si>
    <t>904 1105 090 00 10132 100</t>
  </si>
  <si>
    <t>919 0503 115 00 10141 600</t>
  </si>
  <si>
    <t>915 1003 086 00 80110 800</t>
  </si>
  <si>
    <t>ВСЕГО доходов собственной базы на  2022 год:  41209,0тыс.руб.</t>
  </si>
  <si>
    <t>1. Основные характеристики местного бюджета на 2022 год изменяются следующим образом:
общий объем доходов увеличивается на и составляетв сумме 5817569,3 тыс. рублей; 
общий объем расходов увеличивается на 71733,0 т.р. и составляет в сумме 5823484,6 тыс. рублей;
дефицит местного бюджета в сумме  5915,3 тыс. рублей, или профицит 5803,1 тыс. рублей  с учетом снижения остатков средств на счетах по учету средств местного бюджета.</t>
  </si>
  <si>
    <r>
      <rPr>
        <b/>
        <u/>
        <sz val="14"/>
        <rFont val="Times New Roman"/>
        <family val="1"/>
        <charset val="204"/>
      </rPr>
      <t>3.1.</t>
    </r>
    <r>
      <rPr>
        <u/>
        <sz val="14"/>
        <rFont val="Times New Roman"/>
        <family val="1"/>
        <charset val="204"/>
      </rPr>
      <t xml:space="preserve">  На основании  Закона Кемеровской   области - Кузбасса от    30.11.2022 № 133-ОЗ «О внесении изменений в Закон Кемеровской области - Кузбасса от 15.12.2021 № 133-ОЗ «Об областном бюджете на 2022 год и на плановый период 2023 и 2024 годов»:</t>
    </r>
  </si>
  <si>
    <r>
      <t xml:space="preserve">По Администрации:
 </t>
    </r>
    <r>
      <rPr>
        <sz val="14"/>
        <rFont val="Times New Roman"/>
        <family val="1"/>
        <charset val="204"/>
      </rPr>
      <t xml:space="preserve"> - на  создание и функционирование комиссий по делам несовершеннолетних и защите их прав на 3,8 т.р.;</t>
    </r>
  </si>
  <si>
    <r>
      <t>По управлению образования:
 -</t>
    </r>
    <r>
      <rPr>
        <sz val="14"/>
        <rFont val="Times New Roman"/>
        <family val="1"/>
        <charset val="204"/>
      </rPr>
      <t xml:space="preserve"> на строительство, реконструкцию и капитальный ремонт образовательных организаций на 55000,0 т.р.;
 - на предоставление членам семей участников специальной военной операции, указанным в подпункте 2 статьи 2 Закона Кемеровской области - Кузбасса «О мерах социальной поддержки семей граждан, принимающих  участие в специальной военной операции», обучающимся в пятых - одиннадцатых классах муниципальных общеобразовательных организаций, бесплатного одноразового горячего питания на 105,3 т.р.;
 - на обеспечение образовательной деятельности образовательных организаций по адаптированным общеобразовательным программам на 100,0 т.р. (питание);
 - на обеспечение деятельности по содержанию организаций для детей-сирот и детей, оставшихся без попечения родителей на 319,8 т.р. (ФОТ);</t>
    </r>
  </si>
  <si>
    <r>
      <t xml:space="preserve">По УСЗН:
</t>
    </r>
    <r>
      <rPr>
        <sz val="14"/>
        <rFont val="Times New Roman"/>
        <family val="1"/>
        <charset val="204"/>
      </rPr>
      <t xml:space="preserve"> - на выплату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 104-ОЗ "О некоторых вопросах в сфере погребения и похоронного дела в Кемеровской области" на 51,1 т.р.;
 - на обеспечение мер социальной поддержки ветеранов труда в соответствии с Законом Кемеровской области от 20 декабря 2004 года № 105-ОЗ "О мерах социальной поддержки отдельной категории ветеранов Великой Отечественной войны и ветеранов труда" на 122,4 т.р.;
 - на обеспечение деятельности (оказание услуг) специализированных учреждений для несовершеннолетних, нуждающихся в социальной реабилитации, иных учреждений и служб, предоставляющих социальные услуги несовершеннолетним и их семьям на 554,8 т.р. (ФОТ - 154,8 т.р., питание - 400,0 т.р.);</t>
    </r>
  </si>
  <si>
    <r>
      <t xml:space="preserve">Уменьшаются ассигнования:
По УЖКХ:
</t>
    </r>
    <r>
      <rPr>
        <sz val="14"/>
        <rFont val="Times New Roman"/>
        <family val="1"/>
        <charset val="204"/>
      </rPr>
      <t xml:space="preserve"> - на проектирование, строительство (реконструкция), капитальный ремонт и ремонт автомобильных дорог общего пользования местного значения, а также до сельских населенных пунктов, не имеющих круглогодичной связи с сетью автомобильных дорог общего пользования на 3830,2 т.р.;
 - на компенсацию (возмещение) выпадающих доходов теплоснабжающих организаций, организаций, осуществляющих горячее водоснабжение, холодное водоснабжение и (или) водоотведение, и организаций, осуществляющих реализацию твердого топлива, сжиженного газа, возникающих при применении льготных цен (тарифов) на 3400,0 т.р.;</t>
    </r>
  </si>
  <si>
    <r>
      <t xml:space="preserve">По Управлению культуры:
</t>
    </r>
    <r>
      <rPr>
        <sz val="14"/>
        <rFont val="Times New Roman"/>
        <family val="1"/>
        <charset val="204"/>
      </rPr>
      <t xml:space="preserve"> - на ежемесячные выплаты стимулирующего характера работникам муниципальных библиотек, музеев и культурно-досуговых учреждений на 150,0 т.р.;</t>
    </r>
  </si>
  <si>
    <r>
      <t>По УСЗН:
 -</t>
    </r>
    <r>
      <rPr>
        <sz val="14"/>
        <rFont val="Times New Roman"/>
        <family val="1"/>
        <charset val="204"/>
      </rPr>
      <t xml:space="preserve"> на обеспечение мер социальной поддержки ветеранов Великой Отечественной войны, проработавших в тылу в период с 22 июня 1941 года по 9 мая 1945 года не менее шести месяцев, исключая период работы на временно оккупированных территориях СССР, либо награжденных орденами и медалями СССР за самоотверженный труд в период Великой Отечественной войны, в соответствии с Законом Кемеровской области от 20 декабря 2004 года № 105-ОЗ "О мерах социальной поддержки отдельной категории ветеранов Великой Отечественной войны и ветеранов труда" на 23,0 т.р.;</t>
    </r>
    <r>
      <rPr>
        <b/>
        <sz val="14"/>
        <rFont val="Times New Roman"/>
        <family val="1"/>
        <charset val="204"/>
      </rPr>
      <t xml:space="preserve">
</t>
    </r>
    <r>
      <rPr>
        <sz val="14"/>
        <rFont val="Times New Roman"/>
        <family val="1"/>
        <charset val="204"/>
      </rPr>
      <t xml:space="preserve"> - на обеспечение мер социальной поддержки реабилитированных лиц и лиц, признанных пострадавшими от политических репрессий, в соответствии с Законом Кемеровской области от 20 декабря 2004 года № 114-ОЗ "О мерах социальной поддержки реабилитированных лиц и лиц, признанных пострадавшими от политических репрессий" на 74,2 т.р.;
 - на меры социальной поддержки многодетных семей в соответствии с Законом Кемеровской области от 14 ноября 2005 года № 123-ОЗ "О мерах социальной поддержки многодетных семей в Кемеровской области" на 20,0 т.р.;</t>
    </r>
  </si>
  <si>
    <r>
      <t xml:space="preserve">По Управлению образования:
 </t>
    </r>
    <r>
      <rPr>
        <sz val="14"/>
        <rFont val="Times New Roman"/>
        <family val="1"/>
        <charset val="204"/>
      </rPr>
      <t>- на меры социальной поддержки многодетных семей в соответствии с Законом Кемеровской области от 14 ноября 2005 года № 123-ОЗ "О мерах социальной поддержки многодетных семей в Кемеровской области" на 3528,8 т.р.;
 - на предоставление бесплатного проезда отдельным категориям обучающихся на 874,9 т.р.;
 - на обеспечение зачисления денежных средств для детей-сирот и детей, оставшихся без попечения родителей, на специальные накопительные банковские счета на 20,7 т.р.;
 - на осуществление назначения и выплаты денежных средств семьям, взявшим на воспитание детей-сирот и детей, оставшихся без попечения родителей, предоставление им мер социальной поддержки, осуществление назначения и выплаты денежных средств лицам, находившимся под попечительством, лицам, являвшимся приемными родителями, в соответствии с Законом Кемеровской области от 14 декабря 2010 года № 124-ОЗ "О некоторых вопросах в сфере опеки и попечительства несовершеннолетних" на 217,9 т.р.;
 - на социальную поддержку работников образовательных организаций и участников образовательного процесса на 48,3 т.р.;</t>
    </r>
  </si>
  <si>
    <r>
      <t xml:space="preserve">По Администрации:
</t>
    </r>
    <r>
      <rPr>
        <sz val="14"/>
        <rFont val="Times New Roman"/>
        <family val="1"/>
        <charset val="204"/>
      </rPr>
      <t xml:space="preserve"> - для оплаты командировочных, ремонта оргтехники, программного обеспечения, коммунальных услуг, дератизации, обучения, услуг статистики, зарплаты ГПХ, канц и хозрасходы, ГТРК, техобслуживания огнетушителей, исполнительного листа уменьшаются ассигнования по подразделу 01-11 "Резервный фонд" на 766,0 т.р., по подразделу 05-01 "Жилищное хозяйство" на 50,0 т.р., по подразделу 10-06 "Другие вопросы в области социальной политики" на 77,6 т.р., увеличиваются по подразделу 01-02 "Функционирование высшего должностного лица субъекта Российской Федерации и муниципального образования" на 50,0 т.р., по подразделу 01-04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 на 705,6 т.р., по подразделу 01-13 "Другие общегосударственные вопросы" на 138,0 т.р.;</t>
    </r>
  </si>
  <si>
    <r>
      <t xml:space="preserve">По управлению образования:
</t>
    </r>
    <r>
      <rPr>
        <sz val="14"/>
        <rFont val="Times New Roman"/>
        <family val="1"/>
        <charset val="204"/>
      </rPr>
      <t xml:space="preserve"> - для оплаты за медосмотр, расходы по подддержке семей мобилизованных,  услуги охраны, противопожарные мероприятия, обслуживание программного обеспечения, проведение конкурсов по распоряжениям,  обслуживание теплосчетчиков, дератизацию, хозрасходы, услуги нотариуса, ремонт автобусов, установку АПС, выделение доли софинансирования на капитальный ремонт школы №8, ремонт кровли, штраф по НДФЛ, запчасти, транспортный налог, земельный налог, связь, питание, секции котлов, за разработку нормативной документации по экологии  уменьшаются ассигнования по подразделу 07-01 "Дошкольное образование" на 2536,9 т.р.,   07-03 "Дополнительное образование детей" на 31,8 т.р., по подразделу 07-09 "Другие вопросы в области образования" на 202,6 т.р., по подразделу 10-04 "Охрана семьи и детства" на 119,5 т.р.,  увеличиваются по подразделу 07-02 "Общее образование" на 2890,8 т.р.; </t>
    </r>
  </si>
  <si>
    <r>
      <rPr>
        <b/>
        <sz val="14"/>
        <rFont val="Times New Roman"/>
        <family val="1"/>
        <charset val="204"/>
      </rPr>
      <t>По Управлению культуры:</t>
    </r>
    <r>
      <rPr>
        <sz val="14"/>
        <rFont val="Times New Roman"/>
        <family val="1"/>
        <charset val="204"/>
      </rPr>
      <t xml:space="preserve">
 - для оплаты коммунальных услуг, обучения, канцтовары, заправку картриджей, монтаж системы видеонаблюдения уменьшаются ассигнования по подразделу 04-12 "Другие вопросы в области национальной экономики" на 4,2 т.р., по подразделу 07-03 "Дополнительное образование детей" на 218,4 т.р., увеличиваются по подразделу 08-01 "Культура" на 140,3 т.р., по подразделу 08-04 "Другие вопросы в области культуры, кинематографии" на 82,3 т.р.;</t>
    </r>
  </si>
  <si>
    <r>
      <rPr>
        <b/>
        <sz val="14"/>
        <rFont val="Times New Roman"/>
        <family val="1"/>
        <charset val="204"/>
      </rPr>
      <t>По КФСиМ:</t>
    </r>
    <r>
      <rPr>
        <sz val="14"/>
        <rFont val="Times New Roman"/>
        <family val="1"/>
        <charset val="204"/>
      </rPr>
      <t xml:space="preserve">
 - для оплаты спортинвентаря уменьшаются ассигнования  по подразделу 11-05 "Другие вопросы в области физической культуры и спорта", увеличиваются по подразделу 11-01 "Физическая культура и спорт" на 150,0 т.р.;
 - по 2023 году в целях исполнения обязательств по договору на осуществление технологического присоединения энергопринимающих устройств (ФОК) уменьшаются ассигнования  по подразделу 11-05 "Другие вопросы в области физической культуры и спорта", увеличиваются по подразделу 11-01 "Физическая культура и спорт" на 53,1 т.р.;</t>
    </r>
  </si>
  <si>
    <r>
      <rPr>
        <b/>
        <sz val="14"/>
        <rFont val="Times New Roman"/>
        <family val="1"/>
        <charset val="204"/>
      </rPr>
      <t>По КУМИ:</t>
    </r>
    <r>
      <rPr>
        <sz val="14"/>
        <rFont val="Times New Roman"/>
        <family val="1"/>
        <charset val="204"/>
      </rPr>
      <t xml:space="preserve">
 - для оплаты капитального ремонта муниципального жилья "Фонду капитального ремонта многоквартирных домов Кузбасса", размещения информации в СМИ, связи, за незаселенные квартиры, хозрасходы уменьшаются ассигнования  по подразделу 01-13 "Другие общегосударственные вопросы" на 578,2 т.р., по подразделу 04-12 "Другие вопросы в области национальной экономики" на 209,4 т.р., увеличиваются по подразделу 05-01 "Жилищное хозяйство" на 787,6 т.р.;</t>
    </r>
  </si>
  <si>
    <r>
      <rPr>
        <b/>
        <sz val="14"/>
        <rFont val="Times New Roman"/>
        <family val="1"/>
        <charset val="204"/>
      </rPr>
      <t>По УЖКХ:</t>
    </r>
    <r>
      <rPr>
        <sz val="14"/>
        <rFont val="Times New Roman"/>
        <family val="1"/>
        <charset val="204"/>
      </rPr>
      <t xml:space="preserve">
 - для разработки конструктивных решений на временное восстановление моста по ул. Советская пос. Рудничный, приобретения уличных светильников, оплату за охрану, ГСМ, связь уменьшаются ассигнования по подразделу 05-01 "Жилищное хозяйство" на 0,6 т.р., по подразделу 05-02 "Коммунальное хозяйство" на 8,0 т.р., по подразделу 05-03 "Благоустройство" на 575,3 т.р., по подразделу 05-05 "Другие вопросы в области жилищно-коммунального хозяйства" на 407,2 т.р., по подразделу 10-06 "Другие вопросы в области социальной политики" на 25,8 т.р., увеличиваются  ассигнования по подразделу 04-09 "Дорожное хозяйство (дорожные фонды)" на 1016,9 т.р.;</t>
    </r>
  </si>
  <si>
    <r>
      <t xml:space="preserve">Переносятся ассигнования с одного ГРБС на другого:
 </t>
    </r>
    <r>
      <rPr>
        <sz val="14"/>
        <rFont val="Times New Roman"/>
        <family val="1"/>
        <charset val="204"/>
      </rPr>
      <t xml:space="preserve">- по наградному фонду ассигнования переносятся согласно подписанных распоряжений администрации Анжеро-Судженского городского округа с Администрации  на УЖКХ - 200,2 т.р., на КФСиМ - 50,0 т.р., на Управление культуры - 179,9 т.р., на УСЗН - 22,7 т.р. на Управление образования - 20,0 т.р.;
 - по исполнению судебных актов согласно подписанных распоряжений Анжеро-Судженского городского округа с Администрации на УЖКХ  4685,3 т.р.; на Управление образования в сумме 7702,1 т.р., на КУМИ 134,4 т.р., Управление культуры - 19,5 т.р.; 											</t>
    </r>
  </si>
  <si>
    <r>
      <rPr>
        <b/>
        <sz val="14"/>
        <rFont val="Times New Roman"/>
        <family val="1"/>
        <charset val="204"/>
      </rPr>
      <t xml:space="preserve">Увеличиваются ассигнования на 35625,7 т.р., в том числе :
По администрации:
</t>
    </r>
    <r>
      <rPr>
        <sz val="14"/>
        <rFont val="Times New Roman"/>
        <family val="1"/>
        <charset val="204"/>
      </rPr>
      <t xml:space="preserve"> - для возврата средств по переселению граждан из ветхого и аварийного жилья по 185-ФЗ в Министерство Кемеровской области - Кузбасса на 3156,8 т.р.;
 - на выплату компенсации за неиспользованный отпуск  на 949,7 т.р.;
 - на поздравления и памятные подарки на 9163,2 т.р;
 - на исполнение судебных решений на 20000,0 т.р.;
</t>
    </r>
    <r>
      <rPr>
        <b/>
        <sz val="14"/>
        <rFont val="Times New Roman"/>
        <family val="1"/>
        <charset val="204"/>
      </rPr>
      <t>По СНД:</t>
    </r>
    <r>
      <rPr>
        <sz val="14"/>
        <rFont val="Times New Roman"/>
        <family val="1"/>
        <charset val="204"/>
      </rPr>
      <t xml:space="preserve">
 - на выплату компенсации за неиспользованный отпуск  на 64,9 т.р.;
</t>
    </r>
    <r>
      <rPr>
        <b/>
        <sz val="14"/>
        <rFont val="Times New Roman"/>
        <family val="1"/>
        <charset val="204"/>
      </rPr>
      <t xml:space="preserve">По УЖКХ: </t>
    </r>
    <r>
      <rPr>
        <sz val="14"/>
        <rFont val="Times New Roman"/>
        <family val="1"/>
        <charset val="204"/>
      </rPr>
      <t xml:space="preserve">
 - на приобретение уличных светильников на 1452,9 т.р.;
 - на световой короб "Мы Россия Мы вместе" на 60,0 т.р.;
 </t>
    </r>
    <r>
      <rPr>
        <b/>
        <sz val="14"/>
        <rFont val="Times New Roman"/>
        <family val="1"/>
        <charset val="204"/>
      </rPr>
      <t xml:space="preserve">По ГО и ЧС:
</t>
    </r>
    <r>
      <rPr>
        <sz val="14"/>
        <rFont val="Times New Roman"/>
        <family val="1"/>
        <charset val="204"/>
      </rPr>
      <t xml:space="preserve"> - на оплату фактических расходов за декабрь в связи со сменой статуса учреждения на  12,2 т.р;
по резервному фонду на 766,0 т.р.; </t>
    </r>
  </si>
  <si>
    <r>
      <rPr>
        <b/>
        <sz val="14"/>
        <rFont val="Times New Roman"/>
        <family val="1"/>
        <charset val="204"/>
      </rPr>
      <t xml:space="preserve">По Управлению образования:
</t>
    </r>
    <r>
      <rPr>
        <sz val="14"/>
        <rFont val="Times New Roman"/>
        <family val="1"/>
        <charset val="204"/>
      </rPr>
      <t xml:space="preserve"> - за счет предпринимательской и иной приносящей доход деятельности на 23,0 т.р. в соответствии с ожидаемым поступлением;</t>
    </r>
  </si>
  <si>
    <r>
      <rPr>
        <b/>
        <sz val="14"/>
        <rFont val="Times New Roman"/>
        <family val="1"/>
        <charset val="204"/>
      </rPr>
      <t>Уменьшаются ассигнования в связи с отсутствием фактических расходов на 19146,1</t>
    </r>
    <r>
      <rPr>
        <sz val="14"/>
        <rFont val="Times New Roman"/>
        <family val="1"/>
        <charset val="204"/>
      </rPr>
      <t xml:space="preserve"> </t>
    </r>
    <r>
      <rPr>
        <b/>
        <sz val="14"/>
        <rFont val="Times New Roman"/>
        <family val="1"/>
        <charset val="204"/>
      </rPr>
      <t xml:space="preserve">т.р., в том числе:
</t>
    </r>
    <r>
      <rPr>
        <sz val="14"/>
        <rFont val="Times New Roman"/>
        <family val="1"/>
        <charset val="204"/>
      </rPr>
      <t xml:space="preserve"> по УСЗН на 149,5 т.р.; 
по КФСиМ на 973,3 т.р.;
по РЭС на 1262,6 т.р.;
по Архиву на 175,3 т.р.;
по УКС на 41,3 т.р.;
по КСП на 1,4 т.р.;
по Управлению культуры на 2946,1 т.р.;
по СНД на 2,4 т.р.;
по Администрации на 223,5 т.р.;
по КУМИ на 380,8 т.р.;
по Управлению образования на 12990,5 т.р.;</t>
    </r>
  </si>
  <si>
    <r>
      <t>3.</t>
    </r>
    <r>
      <rPr>
        <sz val="14"/>
        <rFont val="Times New Roman"/>
        <family val="1"/>
        <charset val="204"/>
      </rPr>
      <t xml:space="preserve"> По источникам финансирования дефицита бюджета в  связи с отсутствием факта уменьшается строка "Привлечение городскими округами кредитов от кредитных организаций в валюте Российской Федерации" на 24706,3 т.р.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</si>
</sst>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0"/>
    <numFmt numFmtId="165" formatCode="0.00000"/>
    <numFmt numFmtId="167" formatCode="#,##0.0"/>
  </numFmts>
  <fonts count="40" x14ac:knownFonts="1">
    <font>
      <sz val="10"/>
      <name val="Arial Cyr"/>
      <charset val="204"/>
    </font>
    <font>
      <b/>
      <sz val="12"/>
      <name val="Times New Roman"/>
      <family val="1"/>
      <charset val="204"/>
    </font>
    <font>
      <sz val="10"/>
      <name val="Arial Cyr"/>
      <charset val="204"/>
    </font>
    <font>
      <b/>
      <i/>
      <sz val="12"/>
      <name val="Times New Roman"/>
      <family val="1"/>
      <charset val="204"/>
    </font>
    <font>
      <sz val="13"/>
      <name val="Times New Roman"/>
      <family val="1"/>
      <charset val="204"/>
    </font>
    <font>
      <b/>
      <sz val="13"/>
      <name val="Times New Roman"/>
      <family val="1"/>
      <charset val="204"/>
    </font>
    <font>
      <b/>
      <i/>
      <sz val="13"/>
      <name val="Times New Roman"/>
      <family val="1"/>
      <charset val="204"/>
    </font>
    <font>
      <b/>
      <sz val="10"/>
      <name val="Times New Roman"/>
      <family val="1"/>
      <charset val="204"/>
    </font>
    <font>
      <sz val="8"/>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1"/>
      <name val="Times New Roman"/>
      <family val="1"/>
      <charset val="204"/>
    </font>
    <font>
      <i/>
      <sz val="10"/>
      <name val="Times New Roman"/>
      <family val="1"/>
      <charset val="204"/>
    </font>
    <font>
      <u/>
      <sz val="13"/>
      <name val="Times New Roman"/>
      <family val="1"/>
      <charset val="204"/>
    </font>
    <font>
      <sz val="12"/>
      <name val="Arial Cyr"/>
      <charset val="204"/>
    </font>
    <font>
      <b/>
      <sz val="11"/>
      <name val="Times New Roman"/>
      <family val="1"/>
      <charset val="204"/>
    </font>
    <font>
      <i/>
      <sz val="13"/>
      <name val="Times New Roman"/>
      <family val="1"/>
      <charset val="204"/>
    </font>
    <font>
      <b/>
      <u/>
      <sz val="13"/>
      <name val="Times New Roman"/>
      <family val="1"/>
      <charset val="204"/>
    </font>
    <font>
      <sz val="11"/>
      <name val="Times"/>
      <family val="1"/>
    </font>
    <font>
      <sz val="8"/>
      <name val="Arial Cyr"/>
      <charset val="204"/>
    </font>
    <font>
      <vertAlign val="superscript"/>
      <sz val="11"/>
      <name val="Times"/>
      <family val="1"/>
    </font>
    <font>
      <i/>
      <sz val="10"/>
      <name val="Arial Cyr"/>
      <charset val="204"/>
    </font>
    <font>
      <b/>
      <sz val="14"/>
      <name val="Times New Roman"/>
      <family val="1"/>
      <charset val="204"/>
    </font>
    <font>
      <sz val="14"/>
      <name val="Arial Cyr"/>
      <charset val="204"/>
    </font>
    <font>
      <sz val="12"/>
      <name val="Times"/>
      <family val="1"/>
      <charset val="204"/>
    </font>
    <font>
      <sz val="14"/>
      <name val="Times New Roman"/>
      <family val="1"/>
      <charset val="204"/>
    </font>
    <font>
      <b/>
      <u/>
      <sz val="14"/>
      <name val="Times New Roman"/>
      <family val="1"/>
      <charset val="204"/>
    </font>
    <font>
      <b/>
      <i/>
      <sz val="14"/>
      <name val="Times New Roman"/>
      <family val="1"/>
      <charset val="204"/>
    </font>
    <font>
      <i/>
      <sz val="14"/>
      <name val="Times New Roman"/>
      <family val="1"/>
      <charset val="204"/>
    </font>
    <font>
      <u/>
      <sz val="14"/>
      <name val="Times New Roman"/>
      <family val="1"/>
      <charset val="204"/>
    </font>
    <font>
      <u/>
      <sz val="14"/>
      <name val="Arial Cyr"/>
      <charset val="204"/>
    </font>
    <font>
      <b/>
      <sz val="14"/>
      <name val="Arial Cyr"/>
      <charset val="204"/>
    </font>
    <font>
      <b/>
      <sz val="10"/>
      <name val="Arial Cyr"/>
      <charset val="204"/>
    </font>
    <font>
      <sz val="14"/>
      <color rgb="FFFF0000"/>
      <name val="Arial Cyr"/>
      <charset val="204"/>
    </font>
    <font>
      <sz val="14"/>
      <color rgb="FF00B0F0"/>
      <name val="Arial Cyr"/>
      <charset val="204"/>
    </font>
    <font>
      <sz val="10"/>
      <color rgb="FF00B0F0"/>
      <name val="Arial Cyr"/>
      <charset val="204"/>
    </font>
    <font>
      <b/>
      <sz val="14"/>
      <color rgb="FF00B0F0"/>
      <name val="Arial Cyr"/>
      <charset val="204"/>
    </font>
    <font>
      <sz val="10"/>
      <color rgb="FFFF0000"/>
      <name val="Arial Cyr"/>
      <charset val="204"/>
    </font>
    <font>
      <sz val="9"/>
      <name val="Times New Roman"/>
      <family val="1"/>
      <charset val="204"/>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282">
    <xf numFmtId="0" fontId="0" fillId="0" borderId="0" xfId="0"/>
    <xf numFmtId="164" fontId="3" fillId="0" borderId="0" xfId="0" applyNumberFormat="1" applyFont="1" applyFill="1" applyBorder="1"/>
    <xf numFmtId="49" fontId="3" fillId="0" borderId="0" xfId="0" applyNumberFormat="1" applyFont="1" applyFill="1" applyBorder="1"/>
    <xf numFmtId="49" fontId="3" fillId="0" borderId="0" xfId="0" applyNumberFormat="1" applyFont="1" applyFill="1" applyBorder="1" applyAlignment="1">
      <alignment horizontal="center"/>
    </xf>
    <xf numFmtId="0" fontId="3" fillId="0" borderId="0" xfId="0" applyFont="1" applyFill="1" applyBorder="1"/>
    <xf numFmtId="0" fontId="0" fillId="0" borderId="0" xfId="0" applyFont="1" applyFill="1"/>
    <xf numFmtId="16" fontId="6" fillId="0" borderId="0" xfId="0" applyNumberFormat="1" applyFont="1" applyFill="1" applyAlignment="1">
      <alignment horizontal="left" wrapText="1"/>
    </xf>
    <xf numFmtId="49" fontId="3" fillId="0" borderId="1" xfId="0" applyNumberFormat="1" applyFont="1" applyFill="1" applyBorder="1"/>
    <xf numFmtId="0" fontId="3" fillId="0" borderId="1" xfId="0" applyFont="1" applyFill="1" applyBorder="1"/>
    <xf numFmtId="164" fontId="3" fillId="0" borderId="1" xfId="0" applyNumberFormat="1" applyFont="1" applyFill="1" applyBorder="1"/>
    <xf numFmtId="0" fontId="8" fillId="0" borderId="0" xfId="0" applyFont="1" applyFill="1" applyBorder="1" applyAlignment="1">
      <alignment horizontal="right"/>
    </xf>
    <xf numFmtId="0" fontId="0" fillId="0" borderId="0" xfId="0" applyFont="1" applyFill="1" applyAlignment="1">
      <alignment horizontal="left"/>
    </xf>
    <xf numFmtId="0" fontId="4" fillId="0" borderId="0" xfId="0" applyFont="1" applyFill="1" applyBorder="1" applyAlignment="1">
      <alignment horizontal="left" wrapText="1"/>
    </xf>
    <xf numFmtId="49" fontId="4" fillId="0" borderId="0" xfId="0" applyNumberFormat="1" applyFont="1" applyFill="1" applyBorder="1" applyAlignment="1">
      <alignment horizontal="left" wrapText="1"/>
    </xf>
    <xf numFmtId="0" fontId="8" fillId="0" borderId="0" xfId="0" applyFont="1" applyFill="1"/>
    <xf numFmtId="0" fontId="10" fillId="0" borderId="0" xfId="0" applyFont="1" applyFill="1"/>
    <xf numFmtId="164" fontId="0" fillId="0" borderId="0" xfId="0" applyNumberFormat="1" applyFont="1" applyFill="1"/>
    <xf numFmtId="0" fontId="7" fillId="0" borderId="1" xfId="0" applyFont="1" applyFill="1" applyBorder="1" applyAlignment="1">
      <alignment horizontal="center" vertical="center"/>
    </xf>
    <xf numFmtId="0" fontId="12" fillId="0" borderId="1" xfId="0" applyFont="1" applyFill="1" applyBorder="1"/>
    <xf numFmtId="0" fontId="0" fillId="0" borderId="0" xfId="0" applyFont="1" applyFill="1" applyAlignment="1">
      <alignment vertical="center"/>
    </xf>
    <xf numFmtId="0" fontId="10" fillId="0" borderId="0" xfId="0" applyFont="1" applyFill="1" applyAlignment="1">
      <alignment horizontal="right"/>
    </xf>
    <xf numFmtId="2" fontId="13" fillId="0" borderId="0" xfId="0" applyNumberFormat="1" applyFont="1" applyFill="1" applyBorder="1" applyAlignment="1">
      <alignment horizontal="left" wrapText="1"/>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164" fontId="4" fillId="0" borderId="0" xfId="0" applyNumberFormat="1" applyFont="1" applyFill="1" applyBorder="1" applyAlignment="1">
      <alignment horizontal="right" wrapText="1"/>
    </xf>
    <xf numFmtId="16" fontId="4" fillId="0" borderId="0" xfId="0" applyNumberFormat="1" applyFont="1" applyFill="1" applyBorder="1" applyAlignment="1">
      <alignment horizontal="left" vertical="top" wrapText="1"/>
    </xf>
    <xf numFmtId="0" fontId="15" fillId="0" borderId="0" xfId="0" applyFont="1" applyFill="1" applyAlignment="1">
      <alignment vertical="center"/>
    </xf>
    <xf numFmtId="0" fontId="15" fillId="0" borderId="0" xfId="0" applyFont="1" applyFill="1"/>
    <xf numFmtId="0" fontId="11" fillId="0" borderId="1" xfId="0" applyFont="1" applyFill="1" applyBorder="1" applyAlignment="1">
      <alignment wrapText="1"/>
    </xf>
    <xf numFmtId="0" fontId="10" fillId="0" borderId="1" xfId="0" applyFont="1" applyFill="1" applyBorder="1" applyAlignment="1">
      <alignment wrapText="1"/>
    </xf>
    <xf numFmtId="0" fontId="16" fillId="0" borderId="5" xfId="0" applyNumberFormat="1" applyFont="1" applyFill="1" applyBorder="1" applyAlignment="1">
      <alignment vertical="top"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164" fontId="9" fillId="0" borderId="1" xfId="0" applyNumberFormat="1" applyFont="1" applyFill="1" applyBorder="1"/>
    <xf numFmtId="0" fontId="9" fillId="0" borderId="1" xfId="0" applyFont="1" applyFill="1" applyBorder="1" applyAlignment="1">
      <alignment horizontal="right"/>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164" fontId="9" fillId="0" borderId="1" xfId="0" applyNumberFormat="1" applyFont="1" applyFill="1" applyBorder="1" applyAlignment="1">
      <alignment horizontal="right"/>
    </xf>
    <xf numFmtId="0" fontId="9" fillId="0" borderId="1" xfId="0" applyFont="1" applyFill="1" applyBorder="1"/>
    <xf numFmtId="0" fontId="9" fillId="0" borderId="1" xfId="0" applyFont="1" applyFill="1" applyBorder="1" applyAlignment="1">
      <alignment wrapText="1"/>
    </xf>
    <xf numFmtId="0" fontId="9" fillId="0" borderId="1" xfId="0" applyFont="1" applyFill="1" applyBorder="1" applyAlignment="1">
      <alignment vertical="top" wrapText="1"/>
    </xf>
    <xf numFmtId="165" fontId="0" fillId="0" borderId="0" xfId="0" applyNumberFormat="1" applyFont="1" applyFill="1"/>
    <xf numFmtId="0" fontId="9" fillId="0" borderId="8" xfId="0" applyFont="1" applyFill="1" applyBorder="1" applyAlignment="1">
      <alignment horizontal="center" vertical="center"/>
    </xf>
    <xf numFmtId="49" fontId="9" fillId="0" borderId="0" xfId="0" applyNumberFormat="1" applyFont="1" applyFill="1" applyBorder="1" applyAlignment="1">
      <alignment wrapText="1"/>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2" fontId="9" fillId="0" borderId="1" xfId="0" applyNumberFormat="1" applyFont="1" applyFill="1" applyBorder="1" applyAlignment="1">
      <alignment horizontal="right"/>
    </xf>
    <xf numFmtId="0" fontId="0" fillId="0" borderId="0" xfId="0" applyFont="1" applyFill="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9" fillId="0" borderId="6" xfId="0" applyFont="1" applyFill="1" applyBorder="1" applyAlignment="1">
      <alignment vertical="center" wrapText="1"/>
    </xf>
    <xf numFmtId="0" fontId="19" fillId="0" borderId="1" xfId="0" applyFont="1" applyFill="1" applyBorder="1" applyAlignment="1">
      <alignment vertical="top" wrapText="1"/>
    </xf>
    <xf numFmtId="0" fontId="19" fillId="0" borderId="6" xfId="0" applyFont="1" applyFill="1" applyBorder="1" applyAlignment="1">
      <alignment wrapText="1"/>
    </xf>
    <xf numFmtId="0" fontId="19" fillId="0" borderId="6" xfId="0" applyFont="1" applyFill="1" applyBorder="1" applyAlignment="1">
      <alignment vertical="top" wrapText="1"/>
    </xf>
    <xf numFmtId="49" fontId="8" fillId="0" borderId="0" xfId="0" applyNumberFormat="1" applyFont="1" applyFill="1" applyBorder="1" applyAlignment="1">
      <alignment horizontal="left" wrapText="1"/>
    </xf>
    <xf numFmtId="49" fontId="8" fillId="0" borderId="0" xfId="0" applyNumberFormat="1" applyFont="1" applyFill="1" applyBorder="1" applyAlignment="1">
      <alignment horizontal="right" wrapText="1"/>
    </xf>
    <xf numFmtId="0" fontId="20" fillId="0" borderId="0" xfId="0" applyFont="1" applyFill="1"/>
    <xf numFmtId="164" fontId="0" fillId="0" borderId="1" xfId="0" applyNumberFormat="1" applyFont="1" applyFill="1" applyBorder="1"/>
    <xf numFmtId="0" fontId="9" fillId="0" borderId="2" xfId="0" applyFont="1" applyFill="1" applyBorder="1" applyAlignment="1">
      <alignment horizontal="left" vertical="center"/>
    </xf>
    <xf numFmtId="0" fontId="9" fillId="0" borderId="0" xfId="0" applyFont="1" applyFill="1"/>
    <xf numFmtId="0" fontId="19" fillId="2" borderId="10" xfId="0" applyFont="1" applyFill="1" applyBorder="1" applyAlignment="1">
      <alignment wrapText="1"/>
    </xf>
    <xf numFmtId="0" fontId="19" fillId="2" borderId="1" xfId="0" applyFont="1" applyFill="1" applyBorder="1" applyAlignment="1">
      <alignment horizontal="justify" vertical="top" wrapText="1"/>
    </xf>
    <xf numFmtId="0" fontId="19" fillId="2" borderId="6" xfId="0" applyFont="1" applyFill="1" applyBorder="1" applyAlignment="1">
      <alignment wrapText="1"/>
    </xf>
    <xf numFmtId="0" fontId="19" fillId="2" borderId="1" xfId="0" applyNumberFormat="1" applyFont="1" applyFill="1" applyBorder="1" applyAlignment="1">
      <alignment horizontal="left" wrapText="1"/>
    </xf>
    <xf numFmtId="0" fontId="1" fillId="0" borderId="3" xfId="0" applyFont="1" applyFill="1" applyBorder="1" applyAlignment="1">
      <alignment horizontal="right" wrapText="1"/>
    </xf>
    <xf numFmtId="49" fontId="0" fillId="0" borderId="0" xfId="0" applyNumberFormat="1" applyFont="1" applyFill="1"/>
    <xf numFmtId="0" fontId="22" fillId="0" borderId="0" xfId="0" applyFont="1" applyFill="1"/>
    <xf numFmtId="49" fontId="9" fillId="0" borderId="1" xfId="0" applyNumberFormat="1" applyFont="1" applyFill="1" applyBorder="1" applyAlignment="1">
      <alignment horizontal="left"/>
    </xf>
    <xf numFmtId="0" fontId="0" fillId="0" borderId="1" xfId="0" applyFont="1" applyFill="1" applyBorder="1"/>
    <xf numFmtId="0" fontId="9" fillId="0" borderId="9" xfId="0" applyFont="1" applyFill="1" applyBorder="1" applyAlignment="1">
      <alignment vertical="center"/>
    </xf>
    <xf numFmtId="164" fontId="11" fillId="0" borderId="1" xfId="0" applyNumberFormat="1" applyFont="1" applyFill="1" applyBorder="1" applyAlignment="1">
      <alignment vertical="center"/>
    </xf>
    <xf numFmtId="164" fontId="11" fillId="0" borderId="2" xfId="0" applyNumberFormat="1" applyFont="1" applyFill="1" applyBorder="1" applyAlignment="1">
      <alignment vertical="center"/>
    </xf>
    <xf numFmtId="164" fontId="11" fillId="0" borderId="9" xfId="0" applyNumberFormat="1" applyFont="1" applyFill="1" applyBorder="1" applyAlignment="1">
      <alignment vertical="center"/>
    </xf>
    <xf numFmtId="164" fontId="0" fillId="0" borderId="1" xfId="0" applyNumberFormat="1" applyFont="1" applyFill="1" applyBorder="1" applyAlignment="1">
      <alignment vertical="center"/>
    </xf>
    <xf numFmtId="0" fontId="9" fillId="0" borderId="1" xfId="0" applyFont="1" applyFill="1" applyBorder="1" applyAlignment="1">
      <alignment horizontal="left" vertical="center" wrapText="1"/>
    </xf>
    <xf numFmtId="164" fontId="12" fillId="0" borderId="1" xfId="0" applyNumberFormat="1" applyFont="1" applyFill="1" applyBorder="1" applyAlignment="1">
      <alignment horizontal="right" vertical="center"/>
    </xf>
    <xf numFmtId="164" fontId="12" fillId="0" borderId="1" xfId="0" applyNumberFormat="1" applyFont="1" applyFill="1" applyBorder="1" applyAlignment="1">
      <alignment vertical="center"/>
    </xf>
    <xf numFmtId="0" fontId="25" fillId="0" borderId="0" xfId="0" applyFont="1" applyFill="1"/>
    <xf numFmtId="0" fontId="24" fillId="0" borderId="0" xfId="0" applyFont="1" applyFill="1"/>
    <xf numFmtId="0" fontId="11" fillId="0"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6" fillId="0" borderId="0" xfId="0" applyFont="1" applyFill="1" applyBorder="1" applyAlignment="1">
      <alignment vertical="justify"/>
    </xf>
    <xf numFmtId="164" fontId="23" fillId="0" borderId="0" xfId="2" applyNumberFormat="1" applyFont="1" applyFill="1" applyBorder="1" applyAlignment="1">
      <alignment horizontal="center" vertical="center" wrapText="1"/>
    </xf>
    <xf numFmtId="49" fontId="28" fillId="0" borderId="1" xfId="0" applyNumberFormat="1" applyFont="1" applyFill="1" applyBorder="1"/>
    <xf numFmtId="164" fontId="24" fillId="0" borderId="0" xfId="0" applyNumberFormat="1" applyFont="1" applyFill="1"/>
    <xf numFmtId="0" fontId="23"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right" vertical="top" wrapText="1"/>
    </xf>
    <xf numFmtId="0" fontId="28" fillId="0" borderId="1" xfId="0" applyFont="1" applyFill="1" applyBorder="1"/>
    <xf numFmtId="164" fontId="28" fillId="0" borderId="1" xfId="0" applyNumberFormat="1" applyFont="1" applyFill="1" applyBorder="1"/>
    <xf numFmtId="49" fontId="28" fillId="0" borderId="0" xfId="0" applyNumberFormat="1" applyFont="1" applyFill="1" applyBorder="1" applyAlignment="1">
      <alignment horizontal="center"/>
    </xf>
    <xf numFmtId="0" fontId="28" fillId="0" borderId="0" xfId="0" applyFont="1" applyFill="1" applyBorder="1"/>
    <xf numFmtId="2" fontId="28" fillId="0" borderId="0" xfId="0" applyNumberFormat="1" applyFont="1" applyFill="1" applyBorder="1"/>
    <xf numFmtId="164" fontId="28" fillId="0" borderId="0" xfId="0" applyNumberFormat="1" applyFont="1" applyFill="1" applyBorder="1"/>
    <xf numFmtId="2" fontId="24" fillId="0" borderId="0" xfId="0" applyNumberFormat="1" applyFont="1" applyFill="1"/>
    <xf numFmtId="2" fontId="8" fillId="0" borderId="0" xfId="0" applyNumberFormat="1" applyFont="1" applyFill="1" applyBorder="1" applyAlignment="1">
      <alignment horizontal="left" wrapText="1"/>
    </xf>
    <xf numFmtId="2" fontId="8" fillId="0" borderId="17" xfId="0" applyNumberFormat="1" applyFont="1" applyFill="1" applyBorder="1" applyAlignment="1">
      <alignment horizontal="left" wrapText="1"/>
    </xf>
    <xf numFmtId="2" fontId="8" fillId="0" borderId="0" xfId="0" applyNumberFormat="1" applyFont="1" applyFill="1" applyBorder="1" applyAlignment="1">
      <alignment horizontal="right" wrapText="1"/>
    </xf>
    <xf numFmtId="164" fontId="26" fillId="0" borderId="1" xfId="2" applyNumberFormat="1" applyFont="1" applyFill="1" applyBorder="1" applyAlignment="1">
      <alignment vertical="center"/>
    </xf>
    <xf numFmtId="164" fontId="26" fillId="0" borderId="9" xfId="2" applyNumberFormat="1" applyFont="1" applyFill="1" applyBorder="1" applyAlignment="1">
      <alignment vertical="center"/>
    </xf>
    <xf numFmtId="0" fontId="28" fillId="0" borderId="1" xfId="0" applyFont="1" applyFill="1" applyBorder="1" applyAlignment="1">
      <alignment horizontal="left"/>
    </xf>
    <xf numFmtId="164" fontId="28" fillId="0" borderId="1" xfId="2" applyNumberFormat="1" applyFont="1" applyFill="1" applyBorder="1" applyAlignment="1">
      <alignment horizontal="right" vertical="center"/>
    </xf>
    <xf numFmtId="164" fontId="28" fillId="0" borderId="1" xfId="0" applyNumberFormat="1" applyFont="1" applyFill="1" applyBorder="1" applyAlignment="1">
      <alignment horizontal="right" vertical="center"/>
    </xf>
    <xf numFmtId="2" fontId="29" fillId="0" borderId="0" xfId="0" applyNumberFormat="1" applyFont="1" applyFill="1" applyBorder="1" applyAlignment="1">
      <alignment horizontal="left" wrapText="1"/>
    </xf>
    <xf numFmtId="164" fontId="26" fillId="0" borderId="0" xfId="0" applyNumberFormat="1" applyFont="1" applyFill="1" applyBorder="1" applyAlignment="1">
      <alignment horizontal="right" wrapText="1"/>
    </xf>
    <xf numFmtId="0" fontId="26" fillId="0" borderId="0" xfId="0" applyFont="1" applyFill="1" applyBorder="1"/>
    <xf numFmtId="165" fontId="15" fillId="0" borderId="0" xfId="0" applyNumberFormat="1" applyFont="1" applyFill="1"/>
    <xf numFmtId="0" fontId="26" fillId="0" borderId="0" xfId="0" applyFont="1" applyFill="1" applyBorder="1" applyAlignment="1">
      <alignment horizontal="right"/>
    </xf>
    <xf numFmtId="16" fontId="26" fillId="0" borderId="0" xfId="0" applyNumberFormat="1" applyFont="1" applyFill="1" applyBorder="1" applyAlignment="1">
      <alignment wrapText="1"/>
    </xf>
    <xf numFmtId="0" fontId="26" fillId="0" borderId="0" xfId="0" applyFont="1" applyFill="1" applyAlignment="1">
      <alignment vertical="top" wrapText="1"/>
    </xf>
    <xf numFmtId="164" fontId="26" fillId="0" borderId="0" xfId="0" applyNumberFormat="1" applyFont="1" applyFill="1" applyBorder="1" applyAlignment="1">
      <alignment vertical="center" wrapText="1"/>
    </xf>
    <xf numFmtId="16" fontId="23" fillId="0" borderId="0" xfId="0" applyNumberFormat="1" applyFont="1" applyFill="1" applyBorder="1" applyAlignment="1">
      <alignment horizontal="left" wrapText="1"/>
    </xf>
    <xf numFmtId="164" fontId="23" fillId="0" borderId="0" xfId="0" applyNumberFormat="1" applyFont="1" applyFill="1" applyBorder="1" applyAlignment="1">
      <alignment horizontal="center" vertical="center" wrapText="1"/>
    </xf>
    <xf numFmtId="0" fontId="31" fillId="0" borderId="0" xfId="0" applyFont="1" applyFill="1"/>
    <xf numFmtId="0" fontId="32" fillId="0" borderId="0" xfId="0" applyFont="1" applyFill="1" applyAlignment="1">
      <alignment horizontal="left"/>
    </xf>
    <xf numFmtId="0" fontId="33" fillId="0" borderId="0" xfId="0" applyFont="1" applyFill="1"/>
    <xf numFmtId="0" fontId="6" fillId="0" borderId="1" xfId="0" applyFont="1" applyFill="1" applyBorder="1"/>
    <xf numFmtId="167" fontId="6" fillId="0" borderId="1" xfId="0" applyNumberFormat="1" applyFont="1" applyFill="1" applyBorder="1"/>
    <xf numFmtId="0" fontId="26" fillId="0" borderId="1" xfId="0" applyFont="1" applyFill="1" applyBorder="1" applyAlignment="1">
      <alignment horizontal="left" vertical="center" wrapText="1"/>
    </xf>
    <xf numFmtId="16" fontId="26" fillId="0" borderId="0" xfId="0" applyNumberFormat="1" applyFont="1" applyFill="1" applyBorder="1" applyAlignment="1">
      <alignment horizontal="left" wrapText="1"/>
    </xf>
    <xf numFmtId="164" fontId="26" fillId="0" borderId="1" xfId="0" applyNumberFormat="1" applyFont="1" applyFill="1" applyBorder="1" applyAlignment="1">
      <alignment horizontal="right"/>
    </xf>
    <xf numFmtId="164" fontId="4" fillId="0" borderId="1" xfId="0" applyNumberFormat="1" applyFont="1" applyFill="1" applyBorder="1"/>
    <xf numFmtId="0" fontId="34" fillId="0" borderId="0" xfId="0" applyFont="1" applyFill="1"/>
    <xf numFmtId="0" fontId="35" fillId="0" borderId="0" xfId="0" applyFont="1" applyFill="1" applyBorder="1"/>
    <xf numFmtId="0" fontId="35" fillId="0" borderId="0" xfId="0" applyFont="1" applyFill="1"/>
    <xf numFmtId="0" fontId="36" fillId="0" borderId="0" xfId="0" applyFont="1" applyFill="1" applyBorder="1"/>
    <xf numFmtId="0" fontId="36" fillId="0" borderId="0" xfId="0" applyFont="1" applyFill="1"/>
    <xf numFmtId="0" fontId="37" fillId="0" borderId="0" xfId="0" applyFont="1" applyFill="1" applyAlignment="1">
      <alignment horizontal="left"/>
    </xf>
    <xf numFmtId="0" fontId="34" fillId="0" borderId="0" xfId="0" applyFont="1" applyFill="1" applyBorder="1"/>
    <xf numFmtId="0" fontId="38" fillId="0" borderId="0" xfId="0" applyFont="1" applyFill="1" applyBorder="1"/>
    <xf numFmtId="0" fontId="38" fillId="0" borderId="0" xfId="0" applyFont="1" applyFill="1"/>
    <xf numFmtId="0" fontId="7"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8" xfId="0" applyFont="1" applyFill="1" applyBorder="1" applyAlignment="1">
      <alignment horizontal="center" vertical="center"/>
    </xf>
    <xf numFmtId="0" fontId="23" fillId="0" borderId="1" xfId="0" applyFont="1" applyFill="1" applyBorder="1" applyAlignment="1">
      <alignment horizontal="center" vertical="center"/>
    </xf>
    <xf numFmtId="0" fontId="26" fillId="0" borderId="0" xfId="0" applyFont="1" applyFill="1" applyAlignment="1">
      <alignment horizontal="left" vertical="top" wrapText="1"/>
    </xf>
    <xf numFmtId="0" fontId="26" fillId="0" borderId="0" xfId="0" applyFont="1" applyFill="1" applyBorder="1" applyAlignment="1">
      <alignment horizontal="left" wrapText="1"/>
    </xf>
    <xf numFmtId="49" fontId="26" fillId="0" borderId="0" xfId="0" applyNumberFormat="1" applyFont="1" applyFill="1" applyBorder="1" applyAlignment="1">
      <alignment horizontal="left" wrapText="1"/>
    </xf>
    <xf numFmtId="16" fontId="6" fillId="0" borderId="0" xfId="0" applyNumberFormat="1" applyFont="1" applyFill="1" applyAlignment="1">
      <alignment horizontal="left" wrapText="1"/>
    </xf>
    <xf numFmtId="0" fontId="4" fillId="0" borderId="0" xfId="0" applyFont="1" applyFill="1" applyBorder="1" applyAlignment="1">
      <alignment horizontal="left" wrapText="1"/>
    </xf>
    <xf numFmtId="0" fontId="4" fillId="0" borderId="0" xfId="0" applyFont="1" applyFill="1" applyAlignment="1">
      <alignment horizontal="left"/>
    </xf>
    <xf numFmtId="0" fontId="14" fillId="0" borderId="0" xfId="0" applyFont="1" applyFill="1" applyBorder="1" applyAlignment="1">
      <alignment horizontal="left" wrapText="1"/>
    </xf>
    <xf numFmtId="0" fontId="5" fillId="0" borderId="0" xfId="0" applyFont="1" applyFill="1" applyAlignment="1">
      <alignment horizontal="center"/>
    </xf>
    <xf numFmtId="0" fontId="5" fillId="0" borderId="0" xfId="0" applyFont="1" applyFill="1" applyAlignment="1">
      <alignment horizontal="center" vertical="top" wrapText="1"/>
    </xf>
    <xf numFmtId="16" fontId="4" fillId="0" borderId="0" xfId="0" applyNumberFormat="1" applyFont="1" applyFill="1" applyBorder="1" applyAlignment="1">
      <alignment horizontal="left" vertical="top" wrapText="1"/>
    </xf>
    <xf numFmtId="16" fontId="4" fillId="0" borderId="0" xfId="0" applyNumberFormat="1" applyFont="1" applyFill="1" applyBorder="1" applyAlignment="1">
      <alignment horizontal="left" wrapText="1"/>
    </xf>
    <xf numFmtId="0" fontId="4" fillId="0" borderId="0" xfId="0" applyFont="1" applyFill="1" applyBorder="1" applyAlignment="1">
      <alignment horizontal="left" vertical="center" wrapText="1"/>
    </xf>
    <xf numFmtId="2"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9" xfId="0" applyFont="1" applyFill="1" applyBorder="1" applyAlignment="1">
      <alignment horizontal="center" vertical="center"/>
    </xf>
    <xf numFmtId="49" fontId="3" fillId="0" borderId="1" xfId="0" applyNumberFormat="1" applyFont="1" applyFill="1" applyBorder="1" applyAlignment="1">
      <alignment horizontal="center"/>
    </xf>
    <xf numFmtId="49" fontId="4" fillId="0" borderId="0" xfId="0" applyNumberFormat="1" applyFont="1" applyFill="1" applyBorder="1" applyAlignment="1">
      <alignment horizontal="left"/>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0" fontId="4" fillId="0" borderId="0" xfId="0" applyFont="1" applyFill="1" applyAlignment="1">
      <alignment horizontal="left" wrapText="1"/>
    </xf>
    <xf numFmtId="0" fontId="14" fillId="0" borderId="0" xfId="0" applyFont="1" applyFill="1" applyAlignment="1">
      <alignment horizontal="left" wrapText="1"/>
    </xf>
    <xf numFmtId="0" fontId="14" fillId="0" borderId="0" xfId="0" applyFont="1" applyFill="1" applyAlignment="1">
      <alignment horizontal="left" vertical="center" wrapText="1"/>
    </xf>
    <xf numFmtId="0" fontId="6" fillId="0" borderId="0" xfId="0" applyNumberFormat="1" applyFont="1" applyFill="1" applyAlignment="1">
      <alignment horizontal="left" wrapText="1"/>
    </xf>
    <xf numFmtId="0" fontId="17" fillId="0" borderId="0" xfId="0" applyNumberFormat="1" applyFont="1" applyFill="1" applyAlignment="1">
      <alignment horizontal="left" wrapText="1"/>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0" fontId="9" fillId="0" borderId="1" xfId="0" applyFont="1" applyFill="1" applyBorder="1" applyAlignment="1">
      <alignment horizontal="center" vertical="center"/>
    </xf>
    <xf numFmtId="49" fontId="9" fillId="0" borderId="6" xfId="0" applyNumberFormat="1" applyFont="1" applyFill="1" applyBorder="1" applyAlignment="1">
      <alignment horizontal="center"/>
    </xf>
    <xf numFmtId="49" fontId="9" fillId="0" borderId="7" xfId="0" applyNumberFormat="1" applyFont="1" applyFill="1" applyBorder="1" applyAlignment="1">
      <alignment horizontal="center"/>
    </xf>
    <xf numFmtId="0" fontId="11" fillId="0" borderId="10"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49" fontId="9" fillId="0" borderId="0" xfId="0" applyNumberFormat="1" applyFont="1" applyFill="1" applyBorder="1" applyAlignment="1">
      <alignment horizontal="left" wrapText="1"/>
    </xf>
    <xf numFmtId="0" fontId="11" fillId="0" borderId="6"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7" xfId="0" applyFont="1" applyFill="1" applyBorder="1" applyAlignment="1">
      <alignment horizontal="left" vertical="top" wrapText="1"/>
    </xf>
    <xf numFmtId="0" fontId="10" fillId="0" borderId="6" xfId="0" applyFont="1" applyFill="1" applyBorder="1" applyAlignment="1">
      <alignment horizontal="left"/>
    </xf>
    <xf numFmtId="0" fontId="10" fillId="0" borderId="11" xfId="0" applyFont="1" applyFill="1" applyBorder="1" applyAlignment="1">
      <alignment horizontal="left"/>
    </xf>
    <xf numFmtId="0" fontId="10" fillId="0" borderId="7" xfId="0" applyFont="1" applyFill="1" applyBorder="1" applyAlignment="1">
      <alignment horizontal="left"/>
    </xf>
    <xf numFmtId="164" fontId="11" fillId="0" borderId="2" xfId="0" applyNumberFormat="1" applyFont="1" applyFill="1" applyBorder="1" applyAlignment="1">
      <alignment vertical="center"/>
    </xf>
    <xf numFmtId="164" fontId="11" fillId="0" borderId="8" xfId="0" applyNumberFormat="1" applyFont="1" applyFill="1" applyBorder="1" applyAlignment="1">
      <alignment vertical="center"/>
    </xf>
    <xf numFmtId="164" fontId="11" fillId="0" borderId="9" xfId="0" applyNumberFormat="1" applyFont="1" applyFill="1" applyBorder="1" applyAlignment="1">
      <alignment vertic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1" xfId="0" applyFont="1" applyFill="1" applyBorder="1" applyAlignment="1">
      <alignment horizontal="center"/>
    </xf>
    <xf numFmtId="49" fontId="12" fillId="0" borderId="1" xfId="0" applyNumberFormat="1" applyFont="1" applyFill="1" applyBorder="1" applyAlignment="1">
      <alignment horizontal="left"/>
    </xf>
    <xf numFmtId="0" fontId="1" fillId="0" borderId="0" xfId="0" applyFont="1" applyFill="1" applyAlignment="1">
      <alignment horizontal="left" wrapText="1"/>
    </xf>
    <xf numFmtId="164" fontId="1" fillId="0" borderId="0" xfId="0" applyNumberFormat="1" applyFont="1" applyFill="1" applyAlignment="1">
      <alignment horizontal="right" wrapText="1"/>
    </xf>
    <xf numFmtId="0" fontId="26" fillId="0" borderId="2"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0" xfId="0" applyFont="1" applyFill="1" applyBorder="1" applyAlignment="1">
      <alignment horizontal="left" wrapText="1"/>
    </xf>
    <xf numFmtId="0" fontId="27" fillId="0" borderId="0" xfId="0" applyNumberFormat="1" applyFont="1" applyFill="1" applyAlignment="1">
      <alignment horizontal="left" wrapText="1"/>
    </xf>
    <xf numFmtId="49" fontId="28" fillId="0" borderId="6" xfId="0" applyNumberFormat="1" applyFont="1" applyFill="1" applyBorder="1" applyAlignment="1">
      <alignment horizontal="center"/>
    </xf>
    <xf numFmtId="49" fontId="28" fillId="0" borderId="7" xfId="0" applyNumberFormat="1" applyFont="1" applyFill="1" applyBorder="1" applyAlignment="1">
      <alignment horizontal="center"/>
    </xf>
    <xf numFmtId="0" fontId="26" fillId="0" borderId="0" xfId="0" applyNumberFormat="1" applyFont="1" applyFill="1" applyAlignment="1">
      <alignment horizontal="left" wrapText="1"/>
    </xf>
    <xf numFmtId="164" fontId="28" fillId="0" borderId="1" xfId="0" applyNumberFormat="1" applyFont="1" applyFill="1" applyBorder="1" applyAlignment="1">
      <alignment horizontal="left"/>
    </xf>
    <xf numFmtId="164" fontId="26" fillId="0" borderId="1" xfId="0" applyNumberFormat="1" applyFont="1" applyFill="1" applyBorder="1" applyAlignment="1">
      <alignment horizontal="left" vertical="top" wrapText="1"/>
    </xf>
    <xf numFmtId="49" fontId="26" fillId="0" borderId="0" xfId="0" applyNumberFormat="1" applyFont="1" applyFill="1" applyBorder="1" applyAlignment="1">
      <alignment horizontal="left" wrapText="1"/>
    </xf>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1" xfId="0" applyFont="1" applyFill="1" applyBorder="1" applyAlignment="1">
      <alignment horizontal="center"/>
    </xf>
    <xf numFmtId="164" fontId="26" fillId="0" borderId="6" xfId="0" applyNumberFormat="1" applyFont="1" applyFill="1" applyBorder="1" applyAlignment="1">
      <alignment horizontal="left" vertical="top" wrapText="1"/>
    </xf>
    <xf numFmtId="164" fontId="26" fillId="0" borderId="11" xfId="0" applyNumberFormat="1" applyFont="1" applyFill="1" applyBorder="1" applyAlignment="1">
      <alignment horizontal="left" vertical="top" wrapText="1"/>
    </xf>
    <xf numFmtId="164" fontId="26" fillId="0" borderId="7" xfId="0" applyNumberFormat="1" applyFont="1" applyFill="1" applyBorder="1" applyAlignment="1">
      <alignment horizontal="left" vertical="top" wrapText="1"/>
    </xf>
    <xf numFmtId="164" fontId="26" fillId="0" borderId="1" xfId="0" applyNumberFormat="1" applyFont="1" applyFill="1" applyBorder="1" applyAlignment="1">
      <alignment horizontal="left" vertical="center" wrapText="1"/>
    </xf>
    <xf numFmtId="0" fontId="23" fillId="0" borderId="0" xfId="0" applyNumberFormat="1" applyFont="1" applyFill="1" applyAlignment="1">
      <alignment horizontal="left" wrapText="1"/>
    </xf>
    <xf numFmtId="0" fontId="23" fillId="0" borderId="0" xfId="0" applyFont="1" applyFill="1" applyAlignment="1">
      <alignment horizontal="center"/>
    </xf>
    <xf numFmtId="0" fontId="23" fillId="0" borderId="0" xfId="0" applyFont="1" applyFill="1" applyAlignment="1">
      <alignment horizontal="center" vertical="top" wrapText="1"/>
    </xf>
    <xf numFmtId="0" fontId="23" fillId="0" borderId="1" xfId="0" applyFont="1" applyFill="1" applyBorder="1" applyAlignment="1">
      <alignment horizontal="center" vertical="center"/>
    </xf>
    <xf numFmtId="0" fontId="26" fillId="0" borderId="0" xfId="0" applyFont="1" applyFill="1" applyAlignment="1">
      <alignment horizontal="left" vertical="top" wrapText="1"/>
    </xf>
    <xf numFmtId="49" fontId="6" fillId="0" borderId="1" xfId="0" applyNumberFormat="1" applyFont="1" applyFill="1" applyBorder="1" applyAlignment="1">
      <alignment horizontal="center"/>
    </xf>
    <xf numFmtId="16" fontId="26" fillId="0" borderId="0" xfId="0" applyNumberFormat="1" applyFont="1" applyFill="1" applyBorder="1" applyAlignment="1">
      <alignment horizontal="left" vertical="center" wrapText="1"/>
    </xf>
    <xf numFmtId="0" fontId="30" fillId="2" borderId="0" xfId="0" applyFont="1" applyFill="1" applyBorder="1" applyAlignment="1">
      <alignment horizontal="left" wrapText="1"/>
    </xf>
    <xf numFmtId="0" fontId="23" fillId="2" borderId="0" xfId="0" applyFont="1" applyFill="1" applyBorder="1" applyAlignment="1">
      <alignment horizontal="left" wrapText="1"/>
    </xf>
    <xf numFmtId="0" fontId="4" fillId="0" borderId="1" xfId="0" applyFont="1" applyFill="1" applyBorder="1" applyAlignment="1">
      <alignment horizontal="center"/>
    </xf>
    <xf numFmtId="0" fontId="23" fillId="0" borderId="0" xfId="0" applyFont="1" applyFill="1" applyBorder="1" applyAlignment="1">
      <alignment horizontal="left" vertical="center"/>
    </xf>
    <xf numFmtId="164" fontId="26" fillId="0" borderId="1" xfId="2" applyNumberFormat="1" applyFont="1" applyFill="1" applyBorder="1" applyAlignment="1">
      <alignment horizontal="right" vertical="center"/>
    </xf>
    <xf numFmtId="0" fontId="26" fillId="0" borderId="0" xfId="0" applyFont="1" applyFill="1" applyAlignment="1">
      <alignment horizontal="left" vertical="center" wrapText="1"/>
    </xf>
    <xf numFmtId="16" fontId="26" fillId="0" borderId="0" xfId="0" applyNumberFormat="1" applyFont="1" applyFill="1" applyBorder="1" applyAlignment="1">
      <alignment horizontal="left" wrapText="1"/>
    </xf>
    <xf numFmtId="0" fontId="26" fillId="0" borderId="0" xfId="0" applyFont="1" applyFill="1" applyBorder="1" applyAlignment="1">
      <alignment horizontal="left" vertical="justify" wrapText="1"/>
    </xf>
    <xf numFmtId="0" fontId="26" fillId="0" borderId="0" xfId="0" applyFont="1" applyFill="1" applyBorder="1" applyAlignment="1">
      <alignment horizontal="center" vertical="justify" wrapText="1"/>
    </xf>
    <xf numFmtId="0" fontId="39" fillId="0" borderId="0" xfId="0" applyFont="1" applyFill="1" applyBorder="1" applyAlignment="1">
      <alignment horizontal="right" vertical="justify" wrapText="1"/>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164" fontId="26" fillId="0" borderId="6" xfId="0" applyNumberFormat="1" applyFont="1" applyFill="1" applyBorder="1" applyAlignment="1">
      <alignment horizontal="center" vertical="center" wrapText="1"/>
    </xf>
    <xf numFmtId="164" fontId="26" fillId="0" borderId="1" xfId="0" applyNumberFormat="1" applyFont="1" applyFill="1" applyBorder="1" applyAlignment="1">
      <alignment horizontal="center" vertical="center" wrapText="1"/>
    </xf>
    <xf numFmtId="0" fontId="23" fillId="0" borderId="6" xfId="0" applyFont="1" applyFill="1" applyBorder="1" applyAlignment="1">
      <alignment horizontal="left" vertical="center"/>
    </xf>
    <xf numFmtId="0" fontId="23" fillId="0" borderId="7" xfId="0" applyFont="1" applyFill="1" applyBorder="1" applyAlignment="1">
      <alignment horizontal="left" vertical="center"/>
    </xf>
    <xf numFmtId="164" fontId="23" fillId="0" borderId="1" xfId="0" applyNumberFormat="1" applyFont="1" applyFill="1" applyBorder="1" applyAlignment="1">
      <alignment horizontal="center" vertical="center"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164" fontId="26" fillId="0" borderId="1" xfId="0" applyNumberFormat="1" applyFont="1" applyFill="1" applyBorder="1" applyAlignment="1">
      <alignment vertical="center" wrapText="1"/>
    </xf>
    <xf numFmtId="164" fontId="26" fillId="0" borderId="6" xfId="0" applyNumberFormat="1" applyFont="1" applyFill="1" applyBorder="1" applyAlignment="1">
      <alignment vertical="center"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16" fontId="23" fillId="0" borderId="1" xfId="0" applyNumberFormat="1" applyFont="1" applyFill="1" applyBorder="1" applyAlignment="1">
      <alignment horizontal="left" wrapText="1"/>
    </xf>
    <xf numFmtId="0" fontId="26" fillId="0" borderId="0" xfId="0" applyFont="1" applyFill="1" applyBorder="1" applyAlignment="1">
      <alignment horizontal="left" vertical="top" wrapText="1"/>
    </xf>
    <xf numFmtId="0" fontId="4" fillId="0" borderId="0" xfId="0" applyFont="1" applyFill="1" applyBorder="1" applyAlignment="1">
      <alignment vertical="justify"/>
    </xf>
    <xf numFmtId="164" fontId="26" fillId="0" borderId="0" xfId="0" applyNumberFormat="1" applyFont="1" applyFill="1" applyBorder="1" applyAlignment="1">
      <alignment horizontal="left" vertical="center" wrapText="1"/>
    </xf>
    <xf numFmtId="16" fontId="23" fillId="0" borderId="0" xfId="0" applyNumberFormat="1" applyFont="1" applyFill="1" applyBorder="1" applyAlignment="1">
      <alignment horizontal="left" vertical="center" wrapText="1"/>
    </xf>
    <xf numFmtId="16" fontId="23" fillId="0" borderId="0" xfId="0" applyNumberFormat="1" applyFont="1" applyFill="1" applyBorder="1" applyAlignment="1">
      <alignment horizontal="left" vertical="center" wrapText="1"/>
    </xf>
    <xf numFmtId="16" fontId="26" fillId="2" borderId="0" xfId="0" applyNumberFormat="1" applyFont="1" applyFill="1" applyBorder="1" applyAlignment="1">
      <alignment horizontal="left" vertical="center" wrapText="1"/>
    </xf>
    <xf numFmtId="16" fontId="26" fillId="2" borderId="0" xfId="0" applyNumberFormat="1" applyFont="1" applyFill="1" applyBorder="1" applyAlignment="1">
      <alignment horizontal="left" wrapText="1"/>
    </xf>
    <xf numFmtId="16" fontId="26" fillId="2" borderId="0" xfId="0" applyNumberFormat="1" applyFont="1" applyFill="1" applyBorder="1" applyAlignment="1">
      <alignment wrapText="1"/>
    </xf>
    <xf numFmtId="0" fontId="26" fillId="2" borderId="0" xfId="0" applyFont="1" applyFill="1" applyAlignment="1">
      <alignment vertical="top" wrapText="1"/>
    </xf>
    <xf numFmtId="0" fontId="26" fillId="2" borderId="0" xfId="0" applyFont="1" applyFill="1" applyAlignment="1">
      <alignment horizontal="left" vertical="center" wrapText="1"/>
    </xf>
    <xf numFmtId="0" fontId="26" fillId="2" borderId="0" xfId="0" applyFont="1" applyFill="1" applyBorder="1" applyAlignment="1">
      <alignment horizontal="left" wrapText="1"/>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164" fontId="26" fillId="0" borderId="1" xfId="0" applyNumberFormat="1" applyFont="1" applyFill="1" applyBorder="1" applyAlignment="1">
      <alignment horizontal="right" vertical="center"/>
    </xf>
    <xf numFmtId="49" fontId="4" fillId="0" borderId="6" xfId="0" applyNumberFormat="1" applyFont="1" applyFill="1" applyBorder="1" applyAlignment="1">
      <alignment horizontal="left"/>
    </xf>
    <xf numFmtId="49" fontId="4" fillId="0" borderId="7" xfId="0" applyNumberFormat="1" applyFont="1" applyFill="1" applyBorder="1" applyAlignment="1">
      <alignment horizontal="left"/>
    </xf>
    <xf numFmtId="164" fontId="4" fillId="0" borderId="1" xfId="0" applyNumberFormat="1" applyFont="1" applyFill="1" applyBorder="1" applyAlignment="1">
      <alignment horizontal="right"/>
    </xf>
    <xf numFmtId="164" fontId="26" fillId="0" borderId="1" xfId="0" applyNumberFormat="1" applyFont="1" applyFill="1" applyBorder="1"/>
    <xf numFmtId="0" fontId="4" fillId="0" borderId="1" xfId="0" applyFont="1" applyFill="1" applyBorder="1"/>
    <xf numFmtId="0" fontId="24" fillId="0" borderId="1" xfId="0" applyFont="1" applyFill="1" applyBorder="1"/>
    <xf numFmtId="49" fontId="4" fillId="0" borderId="1" xfId="0" applyNumberFormat="1" applyFont="1" applyFill="1" applyBorder="1" applyAlignment="1">
      <alignment horizontal="left"/>
    </xf>
    <xf numFmtId="49" fontId="4" fillId="0" borderId="1" xfId="0" applyNumberFormat="1" applyFont="1" applyFill="1" applyBorder="1" applyAlignment="1">
      <alignment horizontal="center"/>
    </xf>
    <xf numFmtId="49" fontId="28" fillId="0" borderId="0" xfId="0" applyNumberFormat="1" applyFont="1" applyFill="1" applyBorder="1" applyAlignment="1">
      <alignment horizontal="left" wrapText="1"/>
    </xf>
    <xf numFmtId="0" fontId="26" fillId="0" borderId="1" xfId="0" applyFont="1" applyFill="1" applyBorder="1" applyAlignment="1">
      <alignment wrapText="1"/>
    </xf>
    <xf numFmtId="164" fontId="26" fillId="0" borderId="1" xfId="2" applyNumberFormat="1" applyFont="1" applyFill="1" applyBorder="1" applyAlignment="1">
      <alignment horizontal="right" vertical="center"/>
    </xf>
    <xf numFmtId="0" fontId="26" fillId="0" borderId="1" xfId="0" applyFont="1" applyFill="1" applyBorder="1" applyAlignment="1">
      <alignment vertical="top" wrapText="1"/>
    </xf>
    <xf numFmtId="0" fontId="26" fillId="0" borderId="2" xfId="0" applyFont="1" applyFill="1" applyBorder="1" applyAlignment="1">
      <alignment horizontal="center" vertical="center" wrapText="1"/>
    </xf>
    <xf numFmtId="164" fontId="26" fillId="0" borderId="2" xfId="2" applyNumberFormat="1" applyFont="1" applyFill="1" applyBorder="1" applyAlignment="1">
      <alignment horizontal="right"/>
    </xf>
    <xf numFmtId="0" fontId="26" fillId="0" borderId="8" xfId="0" applyFont="1" applyFill="1" applyBorder="1" applyAlignment="1">
      <alignment horizontal="center" vertical="center" wrapText="1"/>
    </xf>
    <xf numFmtId="164" fontId="26" fillId="0" borderId="8" xfId="2" applyNumberFormat="1" applyFont="1" applyFill="1" applyBorder="1" applyAlignment="1">
      <alignment horizontal="right"/>
    </xf>
    <xf numFmtId="0" fontId="26" fillId="0" borderId="9" xfId="0" applyFont="1" applyFill="1" applyBorder="1" applyAlignment="1">
      <alignment horizontal="center" vertical="center" wrapText="1"/>
    </xf>
    <xf numFmtId="164" fontId="26" fillId="0" borderId="9" xfId="2" applyNumberFormat="1" applyFont="1" applyFill="1" applyBorder="1" applyAlignment="1">
      <alignment horizontal="right"/>
    </xf>
    <xf numFmtId="0" fontId="26" fillId="0" borderId="1" xfId="0" applyFont="1" applyFill="1" applyBorder="1" applyAlignment="1">
      <alignment vertical="center" wrapText="1"/>
    </xf>
  </cellXfs>
  <cellStyles count="3">
    <cellStyle name="Обычный" xfId="0" builtinId="0"/>
    <cellStyle name="Процентный 2" xfId="1" xr:uid="{00000000-0005-0000-0000-000001000000}"/>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N231"/>
  <sheetViews>
    <sheetView topLeftCell="A22" zoomScale="90" zoomScaleNormal="90" zoomScaleSheetLayoutView="75" workbookViewId="0">
      <selection activeCell="I34" sqref="I34"/>
    </sheetView>
  </sheetViews>
  <sheetFormatPr defaultColWidth="9.140625" defaultRowHeight="12.75" x14ac:dyDescent="0.2"/>
  <cols>
    <col min="1" max="1" width="35.85546875" style="5" customWidth="1"/>
    <col min="2" max="2" width="12.28515625" style="5" customWidth="1"/>
    <col min="3" max="3" width="14.5703125" style="5" customWidth="1"/>
    <col min="4" max="4" width="12.7109375" style="5" customWidth="1"/>
    <col min="5" max="5" width="16.42578125" style="5" customWidth="1"/>
    <col min="6" max="6" width="23" style="5" customWidth="1"/>
    <col min="7" max="8" width="9.5703125" style="5" customWidth="1"/>
    <col min="9" max="9" width="9.140625" style="5" customWidth="1"/>
    <col min="10" max="10" width="9.5703125" style="5" customWidth="1"/>
    <col min="11" max="12" width="9.140625" style="5" customWidth="1"/>
    <col min="13" max="13" width="13.140625" style="5" customWidth="1"/>
    <col min="14" max="14" width="9.140625" style="5" customWidth="1"/>
    <col min="15" max="16384" width="9.140625" style="5"/>
  </cols>
  <sheetData>
    <row r="1" spans="1:8" ht="19.5" customHeight="1" x14ac:dyDescent="0.25">
      <c r="A1" s="144" t="s">
        <v>0</v>
      </c>
      <c r="B1" s="144"/>
      <c r="C1" s="144"/>
      <c r="D1" s="144"/>
      <c r="E1" s="144"/>
      <c r="F1" s="144"/>
    </row>
    <row r="2" spans="1:8" ht="66.75" customHeight="1" x14ac:dyDescent="0.2">
      <c r="A2" s="145" t="s">
        <v>79</v>
      </c>
      <c r="B2" s="145"/>
      <c r="C2" s="145"/>
      <c r="D2" s="145"/>
      <c r="E2" s="145"/>
      <c r="F2" s="145"/>
    </row>
    <row r="3" spans="1:8" ht="15.75" customHeight="1" x14ac:dyDescent="0.3">
      <c r="A3" s="141" t="s">
        <v>90</v>
      </c>
      <c r="B3" s="141"/>
      <c r="C3" s="141"/>
      <c r="D3" s="141"/>
      <c r="E3" s="141"/>
      <c r="F3" s="141"/>
      <c r="G3" s="6"/>
      <c r="H3" s="6"/>
    </row>
    <row r="4" spans="1:8" ht="65.25" customHeight="1" x14ac:dyDescent="0.3">
      <c r="A4" s="146" t="s">
        <v>222</v>
      </c>
      <c r="B4" s="146"/>
      <c r="C4" s="146"/>
      <c r="D4" s="146"/>
      <c r="E4" s="146"/>
      <c r="F4" s="146"/>
      <c r="G4" s="6"/>
      <c r="H4" s="6"/>
    </row>
    <row r="5" spans="1:8" ht="18.75" customHeight="1" x14ac:dyDescent="0.3">
      <c r="A5" s="147" t="s">
        <v>233</v>
      </c>
      <c r="B5" s="147"/>
      <c r="C5" s="147"/>
      <c r="D5" s="147"/>
      <c r="E5" s="147"/>
      <c r="F5" s="147"/>
      <c r="G5" s="6"/>
      <c r="H5" s="6"/>
    </row>
    <row r="6" spans="1:8" ht="18.75" customHeight="1" x14ac:dyDescent="0.3">
      <c r="A6" s="147" t="s">
        <v>234</v>
      </c>
      <c r="B6" s="147"/>
      <c r="C6" s="147"/>
      <c r="D6" s="147"/>
      <c r="E6" s="147"/>
      <c r="F6" s="147"/>
      <c r="G6" s="6"/>
      <c r="H6" s="6"/>
    </row>
    <row r="7" spans="1:8" ht="17.25" customHeight="1" x14ac:dyDescent="0.3">
      <c r="A7" s="147" t="s">
        <v>235</v>
      </c>
      <c r="B7" s="147"/>
      <c r="C7" s="147"/>
      <c r="D7" s="147"/>
      <c r="E7" s="147"/>
      <c r="F7" s="147"/>
      <c r="G7" s="6"/>
      <c r="H7" s="6"/>
    </row>
    <row r="8" spans="1:8" ht="15.75" customHeight="1" x14ac:dyDescent="0.3">
      <c r="A8" s="141" t="s">
        <v>236</v>
      </c>
      <c r="B8" s="141"/>
      <c r="C8" s="141"/>
      <c r="D8" s="141"/>
      <c r="E8" s="141"/>
      <c r="F8" s="141"/>
      <c r="G8" s="6"/>
      <c r="H8" s="6"/>
    </row>
    <row r="9" spans="1:8" ht="35.25" customHeight="1" x14ac:dyDescent="0.3">
      <c r="A9" s="148" t="s">
        <v>91</v>
      </c>
      <c r="B9" s="148"/>
      <c r="C9" s="148"/>
      <c r="D9" s="148"/>
      <c r="E9" s="148"/>
      <c r="F9" s="148"/>
      <c r="G9" s="6"/>
      <c r="H9" s="6"/>
    </row>
    <row r="10" spans="1:8" ht="33.75" customHeight="1" x14ac:dyDescent="0.3">
      <c r="A10" s="50" t="s">
        <v>15</v>
      </c>
      <c r="B10" s="51" t="s">
        <v>46</v>
      </c>
      <c r="C10" s="51" t="s">
        <v>205</v>
      </c>
      <c r="D10" s="51" t="s">
        <v>16</v>
      </c>
      <c r="E10" s="51" t="s">
        <v>17</v>
      </c>
      <c r="F10" s="51" t="s">
        <v>18</v>
      </c>
      <c r="G10" s="6"/>
      <c r="H10" s="6"/>
    </row>
    <row r="11" spans="1:8" ht="36" customHeight="1" x14ac:dyDescent="0.3">
      <c r="A11" s="52" t="s">
        <v>76</v>
      </c>
      <c r="B11" s="28">
        <v>490</v>
      </c>
      <c r="C11" s="28">
        <v>529.79999999999995</v>
      </c>
      <c r="D11" s="28">
        <v>530</v>
      </c>
      <c r="E11" s="28">
        <f t="shared" ref="E11:E24" si="0">D11-B11</f>
        <v>40</v>
      </c>
      <c r="F11" s="29" t="s">
        <v>206</v>
      </c>
      <c r="G11" s="6"/>
      <c r="H11" s="6"/>
    </row>
    <row r="12" spans="1:8" ht="60" customHeight="1" x14ac:dyDescent="0.3">
      <c r="A12" s="53" t="s">
        <v>48</v>
      </c>
      <c r="B12" s="28">
        <v>273</v>
      </c>
      <c r="C12" s="28">
        <v>535.5</v>
      </c>
      <c r="D12" s="28">
        <v>573</v>
      </c>
      <c r="E12" s="28">
        <f t="shared" si="0"/>
        <v>300</v>
      </c>
      <c r="F12" s="29" t="s">
        <v>207</v>
      </c>
      <c r="G12" s="6"/>
      <c r="H12" s="6"/>
    </row>
    <row r="13" spans="1:8" ht="46.5" customHeight="1" x14ac:dyDescent="0.3">
      <c r="A13" s="53" t="s">
        <v>47</v>
      </c>
      <c r="B13" s="28">
        <v>40</v>
      </c>
      <c r="C13" s="28">
        <v>70.599999999999994</v>
      </c>
      <c r="D13" s="28">
        <v>120</v>
      </c>
      <c r="E13" s="28">
        <f t="shared" si="0"/>
        <v>80</v>
      </c>
      <c r="F13" s="29" t="s">
        <v>208</v>
      </c>
      <c r="G13" s="6"/>
      <c r="H13" s="6"/>
    </row>
    <row r="14" spans="1:8" ht="90" customHeight="1" x14ac:dyDescent="0.3">
      <c r="A14" s="62" t="s">
        <v>209</v>
      </c>
      <c r="B14" s="28">
        <v>439</v>
      </c>
      <c r="C14" s="28">
        <v>25</v>
      </c>
      <c r="D14" s="28">
        <v>138</v>
      </c>
      <c r="E14" s="28">
        <f t="shared" si="0"/>
        <v>-301</v>
      </c>
      <c r="F14" s="29" t="s">
        <v>223</v>
      </c>
      <c r="G14" s="6"/>
      <c r="H14" s="6"/>
    </row>
    <row r="15" spans="1:8" ht="48" customHeight="1" x14ac:dyDescent="0.3">
      <c r="A15" s="54" t="s">
        <v>19</v>
      </c>
      <c r="B15" s="28">
        <v>298</v>
      </c>
      <c r="C15" s="28">
        <v>329.8</v>
      </c>
      <c r="D15" s="28">
        <v>398</v>
      </c>
      <c r="E15" s="28">
        <f t="shared" si="0"/>
        <v>100</v>
      </c>
      <c r="F15" s="29" t="s">
        <v>210</v>
      </c>
      <c r="G15" s="6"/>
      <c r="H15" s="6"/>
    </row>
    <row r="16" spans="1:8" ht="44.25" customHeight="1" x14ac:dyDescent="0.3">
      <c r="A16" s="54" t="s">
        <v>77</v>
      </c>
      <c r="B16" s="28">
        <v>7</v>
      </c>
      <c r="C16" s="28">
        <v>17.600000000000001</v>
      </c>
      <c r="D16" s="28">
        <v>22</v>
      </c>
      <c r="E16" s="28">
        <f t="shared" si="0"/>
        <v>15</v>
      </c>
      <c r="F16" s="29" t="s">
        <v>211</v>
      </c>
      <c r="G16" s="6"/>
      <c r="H16" s="6"/>
    </row>
    <row r="17" spans="1:8" ht="40.5" customHeight="1" x14ac:dyDescent="0.3">
      <c r="A17" s="54" t="s">
        <v>23</v>
      </c>
      <c r="B17" s="28">
        <v>1062</v>
      </c>
      <c r="C17" s="28">
        <v>1432.6</v>
      </c>
      <c r="D17" s="28">
        <v>1512</v>
      </c>
      <c r="E17" s="28">
        <f t="shared" si="0"/>
        <v>450</v>
      </c>
      <c r="F17" s="29" t="s">
        <v>212</v>
      </c>
      <c r="G17" s="6"/>
      <c r="H17" s="6"/>
    </row>
    <row r="18" spans="1:8" ht="75.75" customHeight="1" x14ac:dyDescent="0.3">
      <c r="A18" s="55" t="s">
        <v>78</v>
      </c>
      <c r="B18" s="28">
        <v>9714</v>
      </c>
      <c r="C18" s="28">
        <v>10459.200000000001</v>
      </c>
      <c r="D18" s="28">
        <v>11214</v>
      </c>
      <c r="E18" s="28">
        <f t="shared" si="0"/>
        <v>1500</v>
      </c>
      <c r="F18" s="29" t="s">
        <v>213</v>
      </c>
      <c r="G18" s="6"/>
      <c r="H18" s="6"/>
    </row>
    <row r="19" spans="1:8" ht="160.5" customHeight="1" x14ac:dyDescent="0.3">
      <c r="A19" s="63" t="s">
        <v>237</v>
      </c>
      <c r="B19" s="28">
        <v>160</v>
      </c>
      <c r="C19" s="28">
        <v>87.1</v>
      </c>
      <c r="D19" s="28">
        <v>158</v>
      </c>
      <c r="E19" s="28">
        <f t="shared" si="0"/>
        <v>-2</v>
      </c>
      <c r="F19" s="29" t="s">
        <v>214</v>
      </c>
      <c r="G19" s="6"/>
      <c r="H19" s="6"/>
    </row>
    <row r="20" spans="1:8" ht="78.75" customHeight="1" x14ac:dyDescent="0.3">
      <c r="A20" s="64" t="s">
        <v>215</v>
      </c>
      <c r="B20" s="28">
        <v>10</v>
      </c>
      <c r="C20" s="28">
        <v>11.5</v>
      </c>
      <c r="D20" s="28">
        <v>12</v>
      </c>
      <c r="E20" s="28">
        <f t="shared" si="0"/>
        <v>2</v>
      </c>
      <c r="F20" s="29" t="s">
        <v>216</v>
      </c>
      <c r="G20" s="6"/>
      <c r="H20" s="6"/>
    </row>
    <row r="21" spans="1:8" ht="90.75" customHeight="1" x14ac:dyDescent="0.3">
      <c r="A21" s="64" t="s">
        <v>49</v>
      </c>
      <c r="B21" s="28">
        <v>209</v>
      </c>
      <c r="C21" s="28">
        <v>225</v>
      </c>
      <c r="D21" s="28">
        <v>239</v>
      </c>
      <c r="E21" s="28">
        <f t="shared" si="0"/>
        <v>30</v>
      </c>
      <c r="F21" s="29" t="s">
        <v>217</v>
      </c>
      <c r="G21" s="6"/>
      <c r="H21" s="6"/>
    </row>
    <row r="22" spans="1:8" ht="76.5" customHeight="1" x14ac:dyDescent="0.3">
      <c r="A22" s="64" t="s">
        <v>219</v>
      </c>
      <c r="B22" s="28">
        <v>30</v>
      </c>
      <c r="C22" s="28">
        <v>35</v>
      </c>
      <c r="D22" s="28">
        <v>40</v>
      </c>
      <c r="E22" s="28">
        <f>D22-B22</f>
        <v>10</v>
      </c>
      <c r="F22" s="29" t="s">
        <v>220</v>
      </c>
      <c r="G22" s="6"/>
      <c r="H22" s="6"/>
    </row>
    <row r="23" spans="1:8" ht="105.75" customHeight="1" x14ac:dyDescent="0.3">
      <c r="A23" s="65" t="s">
        <v>24</v>
      </c>
      <c r="B23" s="28">
        <v>41</v>
      </c>
      <c r="C23" s="28">
        <v>82.8</v>
      </c>
      <c r="D23" s="28">
        <v>81</v>
      </c>
      <c r="E23" s="28">
        <f t="shared" si="0"/>
        <v>40</v>
      </c>
      <c r="F23" s="29" t="s">
        <v>218</v>
      </c>
      <c r="G23" s="6"/>
      <c r="H23" s="6"/>
    </row>
    <row r="24" spans="1:8" ht="63" customHeight="1" thickBot="1" x14ac:dyDescent="0.35">
      <c r="A24" s="54" t="s">
        <v>33</v>
      </c>
      <c r="B24" s="28">
        <v>4822</v>
      </c>
      <c r="C24" s="28">
        <v>1761.9</v>
      </c>
      <c r="D24" s="28">
        <v>4058</v>
      </c>
      <c r="E24" s="28">
        <f t="shared" si="0"/>
        <v>-764</v>
      </c>
      <c r="F24" s="29" t="s">
        <v>221</v>
      </c>
      <c r="G24" s="6"/>
      <c r="H24" s="6"/>
    </row>
    <row r="25" spans="1:8" ht="18" customHeight="1" thickBot="1" x14ac:dyDescent="0.35">
      <c r="A25" s="30" t="s">
        <v>6</v>
      </c>
      <c r="B25" s="22"/>
      <c r="C25" s="22"/>
      <c r="D25" s="22"/>
      <c r="E25" s="66">
        <f>SUM(E11:E24)</f>
        <v>1500</v>
      </c>
      <c r="F25" s="23"/>
      <c r="G25" s="6"/>
      <c r="H25" s="6"/>
    </row>
    <row r="26" spans="1:8" ht="15.75" customHeight="1" x14ac:dyDescent="0.3">
      <c r="A26" s="25"/>
      <c r="B26" s="25"/>
      <c r="C26" s="25"/>
      <c r="D26" s="25"/>
      <c r="E26" s="25"/>
      <c r="F26" s="25"/>
      <c r="G26" s="6"/>
      <c r="H26" s="6"/>
    </row>
    <row r="27" spans="1:8" ht="54" customHeight="1" x14ac:dyDescent="0.3">
      <c r="A27" s="149" t="s">
        <v>242</v>
      </c>
      <c r="B27" s="149"/>
      <c r="C27" s="149"/>
      <c r="D27" s="149"/>
      <c r="E27" s="149"/>
      <c r="F27" s="149"/>
      <c r="G27" s="6"/>
      <c r="H27" s="6"/>
    </row>
    <row r="28" spans="1:8" ht="28.5" customHeight="1" x14ac:dyDescent="0.3">
      <c r="A28" s="140" t="s">
        <v>243</v>
      </c>
      <c r="B28" s="140"/>
      <c r="C28" s="140"/>
      <c r="D28" s="140"/>
      <c r="E28" s="140"/>
      <c r="F28" s="140"/>
      <c r="G28" s="6"/>
      <c r="H28" s="6"/>
    </row>
    <row r="29" spans="1:8" ht="19.5" customHeight="1" x14ac:dyDescent="0.3">
      <c r="A29" s="140"/>
      <c r="B29" s="140"/>
      <c r="C29" s="140"/>
      <c r="D29" s="140"/>
      <c r="E29" s="140"/>
      <c r="F29" s="140"/>
      <c r="G29" s="6"/>
      <c r="H29" s="6"/>
    </row>
    <row r="30" spans="1:8" ht="20.25" customHeight="1" x14ac:dyDescent="0.25">
      <c r="A30" s="142" t="s">
        <v>238</v>
      </c>
      <c r="B30" s="142"/>
      <c r="C30" s="142"/>
      <c r="D30" s="142"/>
      <c r="E30" s="142"/>
      <c r="F30" s="142"/>
    </row>
    <row r="31" spans="1:8" ht="52.5" customHeight="1" x14ac:dyDescent="0.25">
      <c r="A31" s="141" t="s">
        <v>239</v>
      </c>
      <c r="B31" s="141"/>
      <c r="C31" s="141"/>
      <c r="D31" s="141"/>
      <c r="E31" s="141"/>
      <c r="F31" s="141"/>
    </row>
    <row r="32" spans="1:8" ht="21.75" customHeight="1" x14ac:dyDescent="0.25">
      <c r="A32" s="143" t="s">
        <v>31</v>
      </c>
      <c r="B32" s="143"/>
      <c r="C32" s="143"/>
      <c r="D32" s="143"/>
      <c r="E32" s="143"/>
      <c r="F32" s="143"/>
    </row>
    <row r="33" spans="1:6" ht="102.75" customHeight="1" x14ac:dyDescent="0.25">
      <c r="A33" s="141" t="s">
        <v>197</v>
      </c>
      <c r="B33" s="141"/>
      <c r="C33" s="141"/>
      <c r="D33" s="141"/>
      <c r="E33" s="141"/>
      <c r="F33" s="141"/>
    </row>
    <row r="34" spans="1:6" ht="17.25" customHeight="1" x14ac:dyDescent="0.25">
      <c r="A34" s="141" t="s">
        <v>38</v>
      </c>
      <c r="B34" s="141"/>
      <c r="C34" s="141"/>
      <c r="D34" s="141"/>
      <c r="E34" s="141"/>
      <c r="F34" s="141"/>
    </row>
    <row r="35" spans="1:6" ht="35.25" customHeight="1" x14ac:dyDescent="0.25">
      <c r="A35" s="141" t="s">
        <v>108</v>
      </c>
      <c r="B35" s="141"/>
      <c r="C35" s="141"/>
      <c r="D35" s="141"/>
      <c r="E35" s="141"/>
      <c r="F35" s="141"/>
    </row>
    <row r="36" spans="1:6" ht="35.25" customHeight="1" x14ac:dyDescent="0.25">
      <c r="A36" s="141" t="s">
        <v>196</v>
      </c>
      <c r="B36" s="141"/>
      <c r="C36" s="141"/>
      <c r="D36" s="141"/>
      <c r="E36" s="141"/>
      <c r="F36" s="141"/>
    </row>
    <row r="37" spans="1:6" ht="21.75" customHeight="1" x14ac:dyDescent="0.25">
      <c r="A37" s="141" t="s">
        <v>72</v>
      </c>
      <c r="B37" s="141"/>
      <c r="C37" s="141"/>
      <c r="D37" s="141"/>
      <c r="E37" s="141"/>
      <c r="F37" s="141"/>
    </row>
    <row r="38" spans="1:6" ht="84" customHeight="1" x14ac:dyDescent="0.25">
      <c r="A38" s="141" t="s">
        <v>195</v>
      </c>
      <c r="B38" s="141"/>
      <c r="C38" s="141"/>
      <c r="D38" s="141"/>
      <c r="E38" s="141"/>
      <c r="F38" s="141"/>
    </row>
    <row r="39" spans="1:6" s="67" customFormat="1" ht="65.25" customHeight="1" x14ac:dyDescent="0.25">
      <c r="A39" s="150" t="s">
        <v>113</v>
      </c>
      <c r="B39" s="150"/>
      <c r="C39" s="150"/>
      <c r="D39" s="150"/>
      <c r="E39" s="150"/>
      <c r="F39" s="150"/>
    </row>
    <row r="40" spans="1:6" ht="19.5" customHeight="1" x14ac:dyDescent="0.25">
      <c r="A40" s="141" t="s">
        <v>37</v>
      </c>
      <c r="B40" s="141"/>
      <c r="C40" s="141"/>
      <c r="D40" s="141"/>
      <c r="E40" s="141"/>
      <c r="F40" s="141"/>
    </row>
    <row r="41" spans="1:6" ht="17.25" customHeight="1" x14ac:dyDescent="0.25">
      <c r="A41" s="141" t="s">
        <v>70</v>
      </c>
      <c r="B41" s="141"/>
      <c r="C41" s="141"/>
      <c r="D41" s="141"/>
      <c r="E41" s="141"/>
      <c r="F41" s="141"/>
    </row>
    <row r="42" spans="1:6" ht="87" customHeight="1" x14ac:dyDescent="0.25">
      <c r="A42" s="141" t="s">
        <v>226</v>
      </c>
      <c r="B42" s="141"/>
      <c r="C42" s="141"/>
      <c r="D42" s="141"/>
      <c r="E42" s="141"/>
      <c r="F42" s="141"/>
    </row>
    <row r="43" spans="1:6" ht="19.5" customHeight="1" x14ac:dyDescent="0.25">
      <c r="A43" s="141" t="s">
        <v>72</v>
      </c>
      <c r="B43" s="141"/>
      <c r="C43" s="141"/>
      <c r="D43" s="141"/>
      <c r="E43" s="141"/>
      <c r="F43" s="141"/>
    </row>
    <row r="44" spans="1:6" ht="68.25" customHeight="1" x14ac:dyDescent="0.25">
      <c r="A44" s="141" t="s">
        <v>128</v>
      </c>
      <c r="B44" s="141"/>
      <c r="C44" s="141"/>
      <c r="D44" s="141"/>
      <c r="E44" s="141"/>
      <c r="F44" s="141"/>
    </row>
    <row r="45" spans="1:6" ht="12.75" customHeight="1" x14ac:dyDescent="0.25">
      <c r="A45" s="12"/>
      <c r="B45" s="12"/>
      <c r="C45" s="12"/>
      <c r="D45" s="12"/>
      <c r="E45" s="12"/>
      <c r="F45" s="10" t="s">
        <v>7</v>
      </c>
    </row>
    <row r="46" spans="1:6" s="19" customFormat="1" ht="24" customHeight="1" x14ac:dyDescent="0.2">
      <c r="A46" s="17" t="s">
        <v>1</v>
      </c>
      <c r="B46" s="155" t="s">
        <v>2</v>
      </c>
      <c r="C46" s="155"/>
      <c r="D46" s="17" t="s">
        <v>3</v>
      </c>
      <c r="E46" s="17" t="s">
        <v>4</v>
      </c>
      <c r="F46" s="17" t="s">
        <v>5</v>
      </c>
    </row>
    <row r="47" spans="1:6" s="26" customFormat="1" ht="15" customHeight="1" x14ac:dyDescent="0.25">
      <c r="A47" s="153" t="s">
        <v>30</v>
      </c>
      <c r="B47" s="151" t="s">
        <v>117</v>
      </c>
      <c r="C47" s="152"/>
      <c r="D47" s="33">
        <v>0</v>
      </c>
      <c r="E47" s="34">
        <v>720</v>
      </c>
      <c r="F47" s="35">
        <f t="shared" ref="F47:F60" si="1">SUM(D47:E47)</f>
        <v>720</v>
      </c>
    </row>
    <row r="48" spans="1:6" s="26" customFormat="1" ht="15" customHeight="1" x14ac:dyDescent="0.25">
      <c r="A48" s="156"/>
      <c r="B48" s="151" t="s">
        <v>95</v>
      </c>
      <c r="C48" s="152"/>
      <c r="D48" s="33">
        <v>91.1</v>
      </c>
      <c r="E48" s="34">
        <v>11.1</v>
      </c>
      <c r="F48" s="35">
        <f t="shared" si="1"/>
        <v>102.19999999999999</v>
      </c>
    </row>
    <row r="49" spans="1:8" s="26" customFormat="1" ht="15" customHeight="1" x14ac:dyDescent="0.25">
      <c r="A49" s="153" t="s">
        <v>8</v>
      </c>
      <c r="B49" s="151" t="s">
        <v>118</v>
      </c>
      <c r="C49" s="152"/>
      <c r="D49" s="33">
        <v>0</v>
      </c>
      <c r="E49" s="34">
        <v>815.7</v>
      </c>
      <c r="F49" s="35">
        <f t="shared" si="1"/>
        <v>815.7</v>
      </c>
    </row>
    <row r="50" spans="1:8" s="26" customFormat="1" ht="15" customHeight="1" x14ac:dyDescent="0.25">
      <c r="A50" s="154"/>
      <c r="B50" s="31" t="s">
        <v>69</v>
      </c>
      <c r="C50" s="32"/>
      <c r="D50" s="36">
        <v>873.6</v>
      </c>
      <c r="E50" s="34">
        <v>-816</v>
      </c>
      <c r="F50" s="35">
        <f t="shared" si="1"/>
        <v>57.600000000000023</v>
      </c>
    </row>
    <row r="51" spans="1:8" s="27" customFormat="1" ht="17.25" customHeight="1" x14ac:dyDescent="0.25">
      <c r="A51" s="154"/>
      <c r="B51" s="37" t="s">
        <v>103</v>
      </c>
      <c r="C51" s="38"/>
      <c r="D51" s="36">
        <v>5500</v>
      </c>
      <c r="E51" s="39">
        <v>407</v>
      </c>
      <c r="F51" s="35">
        <f>SUM(D51:E51)</f>
        <v>5907</v>
      </c>
    </row>
    <row r="52" spans="1:8" s="27" customFormat="1" ht="17.25" customHeight="1" x14ac:dyDescent="0.25">
      <c r="A52" s="153" t="s">
        <v>25</v>
      </c>
      <c r="B52" s="37" t="s">
        <v>107</v>
      </c>
      <c r="C52" s="38"/>
      <c r="D52" s="36">
        <v>161.60000000000002</v>
      </c>
      <c r="E52" s="39">
        <v>33.799999999999997</v>
      </c>
      <c r="F52" s="35">
        <f t="shared" si="1"/>
        <v>195.40000000000003</v>
      </c>
    </row>
    <row r="53" spans="1:8" s="27" customFormat="1" ht="17.25" customHeight="1" x14ac:dyDescent="0.25">
      <c r="A53" s="154"/>
      <c r="B53" s="37" t="s">
        <v>96</v>
      </c>
      <c r="C53" s="38"/>
      <c r="D53" s="39">
        <v>36.064360000000001</v>
      </c>
      <c r="E53" s="48">
        <f>0.15382+2.71139</f>
        <v>2.8652100000000003</v>
      </c>
      <c r="F53" s="35">
        <f t="shared" si="1"/>
        <v>38.929569999999998</v>
      </c>
    </row>
    <row r="54" spans="1:8" s="27" customFormat="1" ht="17.25" customHeight="1" x14ac:dyDescent="0.25">
      <c r="A54" s="154"/>
      <c r="B54" s="37" t="s">
        <v>51</v>
      </c>
      <c r="C54" s="38"/>
      <c r="D54" s="39">
        <v>7295.7725899999996</v>
      </c>
      <c r="E54" s="48">
        <f>30.76347+542.27756</f>
        <v>573.04102999999998</v>
      </c>
      <c r="F54" s="35">
        <f t="shared" si="1"/>
        <v>7868.8136199999999</v>
      </c>
    </row>
    <row r="55" spans="1:8" s="27" customFormat="1" ht="17.25" customHeight="1" x14ac:dyDescent="0.25">
      <c r="A55" s="154"/>
      <c r="B55" s="37" t="s">
        <v>102</v>
      </c>
      <c r="C55" s="38"/>
      <c r="D55" s="36">
        <v>11466</v>
      </c>
      <c r="E55" s="39">
        <v>372</v>
      </c>
      <c r="F55" s="35">
        <f t="shared" si="1"/>
        <v>11838</v>
      </c>
    </row>
    <row r="56" spans="1:8" s="27" customFormat="1" ht="17.25" customHeight="1" x14ac:dyDescent="0.25">
      <c r="A56" s="154"/>
      <c r="B56" s="37" t="s">
        <v>127</v>
      </c>
      <c r="C56" s="38"/>
      <c r="D56" s="36">
        <v>4629</v>
      </c>
      <c r="E56" s="39">
        <v>-1200</v>
      </c>
      <c r="F56" s="35">
        <f>SUM(D56:E56)</f>
        <v>3429</v>
      </c>
    </row>
    <row r="57" spans="1:8" s="27" customFormat="1" ht="17.25" customHeight="1" x14ac:dyDescent="0.25">
      <c r="A57" s="154"/>
      <c r="B57" s="37" t="s">
        <v>104</v>
      </c>
      <c r="C57" s="38"/>
      <c r="D57" s="36">
        <v>102613.5</v>
      </c>
      <c r="E57" s="39">
        <v>-7428</v>
      </c>
      <c r="F57" s="35">
        <f>SUM(D57:E57)</f>
        <v>95185.5</v>
      </c>
    </row>
    <row r="58" spans="1:8" s="27" customFormat="1" ht="17.25" customHeight="1" x14ac:dyDescent="0.25">
      <c r="A58" s="154"/>
      <c r="B58" s="37" t="s">
        <v>105</v>
      </c>
      <c r="C58" s="38"/>
      <c r="D58" s="36">
        <v>1459</v>
      </c>
      <c r="E58" s="39">
        <v>-100</v>
      </c>
      <c r="F58" s="35">
        <f>SUM(D58:E58)</f>
        <v>1359</v>
      </c>
    </row>
    <row r="59" spans="1:8" s="27" customFormat="1" ht="17.25" customHeight="1" x14ac:dyDescent="0.25">
      <c r="A59" s="154"/>
      <c r="B59" s="37" t="s">
        <v>106</v>
      </c>
      <c r="C59" s="38"/>
      <c r="D59" s="36">
        <v>52009</v>
      </c>
      <c r="E59" s="39">
        <v>300</v>
      </c>
      <c r="F59" s="35">
        <f>SUM(D59:E59)</f>
        <v>52309</v>
      </c>
    </row>
    <row r="60" spans="1:8" s="27" customFormat="1" ht="17.25" customHeight="1" x14ac:dyDescent="0.25">
      <c r="A60" s="156"/>
      <c r="B60" s="37" t="s">
        <v>114</v>
      </c>
      <c r="C60" s="38"/>
      <c r="D60" s="36">
        <v>1095</v>
      </c>
      <c r="E60" s="39">
        <v>100</v>
      </c>
      <c r="F60" s="35">
        <f t="shared" si="1"/>
        <v>1195</v>
      </c>
    </row>
    <row r="61" spans="1:8" ht="15" customHeight="1" x14ac:dyDescent="0.25">
      <c r="A61" s="7" t="s">
        <v>6</v>
      </c>
      <c r="B61" s="157"/>
      <c r="C61" s="157"/>
      <c r="D61" s="8"/>
      <c r="E61" s="9">
        <f>SUM(E47:E60)</f>
        <v>-6208.4937599999994</v>
      </c>
      <c r="F61" s="8"/>
      <c r="G61" s="5">
        <f>30.91729+779-7428-100+300-816+33.8+11.1+100+720+815.7-1200+544.98895</f>
        <v>-6208.4937599999994</v>
      </c>
      <c r="H61" s="16">
        <f>G61-E61</f>
        <v>0</v>
      </c>
    </row>
    <row r="62" spans="1:8" ht="14.25" customHeight="1" x14ac:dyDescent="0.25">
      <c r="A62" s="2"/>
      <c r="B62" s="3"/>
      <c r="C62" s="3"/>
      <c r="D62" s="4"/>
      <c r="E62" s="1"/>
      <c r="F62" s="4"/>
    </row>
    <row r="63" spans="1:8" ht="22.5" customHeight="1" x14ac:dyDescent="0.25">
      <c r="A63" s="158" t="s">
        <v>29</v>
      </c>
      <c r="B63" s="158"/>
      <c r="C63" s="158"/>
      <c r="D63" s="158"/>
      <c r="E63" s="158"/>
      <c r="F63" s="158"/>
    </row>
    <row r="64" spans="1:8" ht="106.5" customHeight="1" x14ac:dyDescent="0.25">
      <c r="A64" s="159" t="s">
        <v>240</v>
      </c>
      <c r="B64" s="159"/>
      <c r="C64" s="159"/>
      <c r="D64" s="159"/>
      <c r="E64" s="159"/>
      <c r="F64" s="159"/>
    </row>
    <row r="65" spans="1:6" ht="65.25" customHeight="1" x14ac:dyDescent="0.25">
      <c r="A65" s="160" t="s">
        <v>198</v>
      </c>
      <c r="B65" s="159"/>
      <c r="C65" s="159"/>
      <c r="D65" s="159"/>
      <c r="E65" s="159"/>
      <c r="F65" s="159"/>
    </row>
    <row r="66" spans="1:6" ht="36.75" customHeight="1" x14ac:dyDescent="0.25">
      <c r="A66" s="160" t="s">
        <v>121</v>
      </c>
      <c r="B66" s="159"/>
      <c r="C66" s="159"/>
      <c r="D66" s="159"/>
      <c r="E66" s="159"/>
      <c r="F66" s="159"/>
    </row>
    <row r="67" spans="1:6" ht="68.25" customHeight="1" x14ac:dyDescent="0.25">
      <c r="A67" s="160" t="s">
        <v>171</v>
      </c>
      <c r="B67" s="160"/>
      <c r="C67" s="160"/>
      <c r="D67" s="160"/>
      <c r="E67" s="160"/>
      <c r="F67" s="160"/>
    </row>
    <row r="68" spans="1:6" ht="87.75" customHeight="1" x14ac:dyDescent="0.25">
      <c r="A68" s="160" t="s">
        <v>227</v>
      </c>
      <c r="B68" s="160"/>
      <c r="C68" s="160"/>
      <c r="D68" s="160"/>
      <c r="E68" s="160"/>
      <c r="F68" s="160"/>
    </row>
    <row r="69" spans="1:6" ht="20.25" customHeight="1" x14ac:dyDescent="0.25">
      <c r="A69" s="162" t="s">
        <v>32</v>
      </c>
      <c r="B69" s="162"/>
      <c r="C69" s="162"/>
      <c r="D69" s="162"/>
      <c r="E69" s="162"/>
      <c r="F69" s="162"/>
    </row>
    <row r="70" spans="1:6" ht="114" customHeight="1" x14ac:dyDescent="0.25">
      <c r="A70" s="161" t="s">
        <v>201</v>
      </c>
      <c r="B70" s="161"/>
      <c r="C70" s="161"/>
      <c r="D70" s="161"/>
      <c r="E70" s="161"/>
      <c r="F70" s="161"/>
    </row>
    <row r="71" spans="1:6" ht="71.25" customHeight="1" x14ac:dyDescent="0.25">
      <c r="A71" s="161" t="s">
        <v>190</v>
      </c>
      <c r="B71" s="161"/>
      <c r="C71" s="161"/>
      <c r="D71" s="161"/>
      <c r="E71" s="161"/>
      <c r="F71" s="161"/>
    </row>
    <row r="72" spans="1:6" ht="83.25" customHeight="1" x14ac:dyDescent="0.25">
      <c r="A72" s="161" t="s">
        <v>228</v>
      </c>
      <c r="B72" s="161"/>
      <c r="C72" s="161"/>
      <c r="D72" s="161"/>
      <c r="E72" s="161"/>
      <c r="F72" s="161"/>
    </row>
    <row r="73" spans="1:6" ht="38.25" customHeight="1" x14ac:dyDescent="0.25">
      <c r="A73" s="161" t="s">
        <v>191</v>
      </c>
      <c r="B73" s="161"/>
      <c r="C73" s="161"/>
      <c r="D73" s="161"/>
      <c r="E73" s="161"/>
      <c r="F73" s="161"/>
    </row>
    <row r="74" spans="1:6" ht="82.5" customHeight="1" x14ac:dyDescent="0.25">
      <c r="A74" s="161" t="s">
        <v>202</v>
      </c>
      <c r="B74" s="161"/>
      <c r="C74" s="161"/>
      <c r="D74" s="161"/>
      <c r="E74" s="161"/>
      <c r="F74" s="161"/>
    </row>
    <row r="75" spans="1:6" ht="18.75" customHeight="1" x14ac:dyDescent="0.25">
      <c r="A75" s="162" t="s">
        <v>35</v>
      </c>
      <c r="B75" s="162"/>
      <c r="C75" s="162"/>
      <c r="D75" s="162"/>
      <c r="E75" s="162"/>
      <c r="F75" s="162"/>
    </row>
    <row r="76" spans="1:6" ht="20.25" customHeight="1" x14ac:dyDescent="0.25">
      <c r="A76" s="161" t="s">
        <v>80</v>
      </c>
      <c r="B76" s="161"/>
      <c r="C76" s="161"/>
      <c r="D76" s="161"/>
      <c r="E76" s="161"/>
      <c r="F76" s="161"/>
    </row>
    <row r="77" spans="1:6" ht="87" customHeight="1" x14ac:dyDescent="0.25">
      <c r="A77" s="161" t="s">
        <v>186</v>
      </c>
      <c r="B77" s="161"/>
      <c r="C77" s="161"/>
      <c r="D77" s="161"/>
      <c r="E77" s="161"/>
      <c r="F77" s="161"/>
    </row>
    <row r="78" spans="1:6" ht="48" customHeight="1" x14ac:dyDescent="0.25">
      <c r="A78" s="161" t="s">
        <v>203</v>
      </c>
      <c r="B78" s="161"/>
      <c r="C78" s="161"/>
      <c r="D78" s="161"/>
      <c r="E78" s="161"/>
      <c r="F78" s="161"/>
    </row>
    <row r="79" spans="1:6" ht="48.75" customHeight="1" x14ac:dyDescent="0.25">
      <c r="A79" s="161" t="s">
        <v>126</v>
      </c>
      <c r="B79" s="161"/>
      <c r="C79" s="161"/>
      <c r="D79" s="161"/>
      <c r="E79" s="161"/>
      <c r="F79" s="161"/>
    </row>
    <row r="80" spans="1:6" ht="48.75" customHeight="1" x14ac:dyDescent="0.25">
      <c r="A80" s="161" t="s">
        <v>184</v>
      </c>
      <c r="B80" s="161"/>
      <c r="C80" s="161"/>
      <c r="D80" s="161"/>
      <c r="E80" s="161"/>
      <c r="F80" s="161"/>
    </row>
    <row r="81" spans="1:6" ht="48.75" customHeight="1" x14ac:dyDescent="0.25">
      <c r="A81" s="161" t="s">
        <v>204</v>
      </c>
      <c r="B81" s="161"/>
      <c r="C81" s="161"/>
      <c r="D81" s="161"/>
      <c r="E81" s="161"/>
      <c r="F81" s="161"/>
    </row>
    <row r="82" spans="1:6" ht="21" customHeight="1" x14ac:dyDescent="0.2">
      <c r="A82" s="163" t="s">
        <v>199</v>
      </c>
      <c r="B82" s="163"/>
      <c r="C82" s="163"/>
      <c r="D82" s="163"/>
      <c r="E82" s="163"/>
      <c r="F82" s="163"/>
    </row>
    <row r="83" spans="1:6" ht="20.25" customHeight="1" x14ac:dyDescent="0.25">
      <c r="A83" s="161" t="s">
        <v>80</v>
      </c>
      <c r="B83" s="161"/>
      <c r="C83" s="161"/>
      <c r="D83" s="161"/>
      <c r="E83" s="161"/>
      <c r="F83" s="161"/>
    </row>
    <row r="84" spans="1:6" ht="68.25" customHeight="1" x14ac:dyDescent="0.25">
      <c r="A84" s="160" t="s">
        <v>200</v>
      </c>
      <c r="B84" s="160"/>
      <c r="C84" s="160"/>
      <c r="D84" s="160"/>
      <c r="E84" s="160"/>
      <c r="F84" s="160"/>
    </row>
    <row r="85" spans="1:6" ht="24.75" hidden="1" customHeight="1" x14ac:dyDescent="0.25">
      <c r="A85" s="162" t="s">
        <v>85</v>
      </c>
      <c r="B85" s="162"/>
      <c r="C85" s="162"/>
      <c r="D85" s="162"/>
      <c r="E85" s="162"/>
      <c r="F85" s="162"/>
    </row>
    <row r="86" spans="1:6" ht="18" customHeight="1" x14ac:dyDescent="0.25">
      <c r="A86" s="159" t="s">
        <v>31</v>
      </c>
      <c r="B86" s="159"/>
      <c r="C86" s="159"/>
      <c r="D86" s="159"/>
      <c r="E86" s="159"/>
      <c r="F86" s="159"/>
    </row>
    <row r="87" spans="1:6" ht="32.25" customHeight="1" x14ac:dyDescent="0.3">
      <c r="A87" s="164" t="s">
        <v>129</v>
      </c>
      <c r="B87" s="164"/>
      <c r="C87" s="164"/>
      <c r="D87" s="164"/>
      <c r="E87" s="164"/>
      <c r="F87" s="164"/>
    </row>
    <row r="88" spans="1:6" ht="18" customHeight="1" x14ac:dyDescent="0.25">
      <c r="A88" s="47" t="s">
        <v>86</v>
      </c>
      <c r="B88" s="46"/>
      <c r="C88" s="46"/>
      <c r="D88" s="46"/>
      <c r="E88" s="46"/>
      <c r="F88" s="46"/>
    </row>
    <row r="89" spans="1:6" ht="36" customHeight="1" x14ac:dyDescent="0.25">
      <c r="A89" s="160" t="s">
        <v>130</v>
      </c>
      <c r="B89" s="160"/>
      <c r="C89" s="160"/>
      <c r="D89" s="160"/>
      <c r="E89" s="160"/>
      <c r="F89" s="160"/>
    </row>
    <row r="90" spans="1:6" ht="21" customHeight="1" x14ac:dyDescent="0.25">
      <c r="A90" s="160" t="s">
        <v>224</v>
      </c>
      <c r="B90" s="160"/>
      <c r="C90" s="160"/>
      <c r="D90" s="160"/>
      <c r="E90" s="160"/>
      <c r="F90" s="160"/>
    </row>
    <row r="91" spans="1:6" ht="21" customHeight="1" x14ac:dyDescent="0.25">
      <c r="A91" s="160" t="s">
        <v>131</v>
      </c>
      <c r="B91" s="160"/>
      <c r="C91" s="160"/>
      <c r="D91" s="160"/>
      <c r="E91" s="160"/>
      <c r="F91" s="160"/>
    </row>
    <row r="92" spans="1:6" ht="21" customHeight="1" x14ac:dyDescent="0.25">
      <c r="A92" s="160" t="s">
        <v>150</v>
      </c>
      <c r="B92" s="160"/>
      <c r="C92" s="160"/>
      <c r="D92" s="160"/>
      <c r="E92" s="160"/>
      <c r="F92" s="160"/>
    </row>
    <row r="93" spans="1:6" ht="21" customHeight="1" x14ac:dyDescent="0.25">
      <c r="A93" s="160" t="s">
        <v>132</v>
      </c>
      <c r="B93" s="160"/>
      <c r="C93" s="160"/>
      <c r="D93" s="160"/>
      <c r="E93" s="160"/>
      <c r="F93" s="160"/>
    </row>
    <row r="94" spans="1:6" ht="39" customHeight="1" x14ac:dyDescent="0.25">
      <c r="A94" s="160" t="s">
        <v>133</v>
      </c>
      <c r="B94" s="160"/>
      <c r="C94" s="160"/>
      <c r="D94" s="160"/>
      <c r="E94" s="160"/>
      <c r="F94" s="160"/>
    </row>
    <row r="95" spans="1:6" ht="72.75" customHeight="1" x14ac:dyDescent="0.25">
      <c r="A95" s="160" t="s">
        <v>229</v>
      </c>
      <c r="B95" s="160"/>
      <c r="C95" s="160"/>
      <c r="D95" s="160"/>
      <c r="E95" s="160"/>
      <c r="F95" s="160"/>
    </row>
    <row r="96" spans="1:6" ht="18" customHeight="1" x14ac:dyDescent="0.25">
      <c r="A96" s="47" t="s">
        <v>109</v>
      </c>
      <c r="B96" s="46"/>
      <c r="C96" s="46"/>
      <c r="D96" s="46"/>
      <c r="E96" s="46"/>
      <c r="F96" s="46"/>
    </row>
    <row r="97" spans="1:6" ht="21" customHeight="1" x14ac:dyDescent="0.25">
      <c r="A97" s="160" t="s">
        <v>134</v>
      </c>
      <c r="B97" s="160"/>
      <c r="C97" s="160"/>
      <c r="D97" s="160"/>
      <c r="E97" s="160"/>
      <c r="F97" s="160"/>
    </row>
    <row r="98" spans="1:6" ht="21" customHeight="1" x14ac:dyDescent="0.25">
      <c r="A98" s="160" t="s">
        <v>135</v>
      </c>
      <c r="B98" s="160"/>
      <c r="C98" s="160"/>
      <c r="D98" s="160"/>
      <c r="E98" s="160"/>
      <c r="F98" s="160"/>
    </row>
    <row r="99" spans="1:6" ht="18" customHeight="1" x14ac:dyDescent="0.25">
      <c r="A99" s="47" t="s">
        <v>34</v>
      </c>
      <c r="B99" s="46"/>
      <c r="C99" s="46"/>
      <c r="D99" s="46"/>
      <c r="E99" s="46"/>
      <c r="F99" s="46"/>
    </row>
    <row r="100" spans="1:6" ht="21" customHeight="1" x14ac:dyDescent="0.25">
      <c r="A100" s="160" t="s">
        <v>136</v>
      </c>
      <c r="B100" s="160"/>
      <c r="C100" s="160"/>
      <c r="D100" s="160"/>
      <c r="E100" s="160"/>
      <c r="F100" s="160"/>
    </row>
    <row r="101" spans="1:6" ht="18" customHeight="1" x14ac:dyDescent="0.25">
      <c r="A101" s="47" t="s">
        <v>14</v>
      </c>
      <c r="B101" s="46"/>
      <c r="C101" s="46"/>
      <c r="D101" s="46"/>
      <c r="E101" s="46"/>
      <c r="F101" s="46"/>
    </row>
    <row r="102" spans="1:6" ht="21" customHeight="1" x14ac:dyDescent="0.25">
      <c r="A102" s="160" t="s">
        <v>137</v>
      </c>
      <c r="B102" s="160"/>
      <c r="C102" s="160"/>
      <c r="D102" s="160"/>
      <c r="E102" s="160"/>
      <c r="F102" s="160"/>
    </row>
    <row r="103" spans="1:6" ht="21" customHeight="1" x14ac:dyDescent="0.25">
      <c r="A103" s="160" t="s">
        <v>225</v>
      </c>
      <c r="B103" s="160"/>
      <c r="C103" s="160"/>
      <c r="D103" s="160"/>
      <c r="E103" s="160"/>
      <c r="F103" s="160"/>
    </row>
    <row r="104" spans="1:6" ht="18" customHeight="1" x14ac:dyDescent="0.25">
      <c r="A104" s="47" t="s">
        <v>8</v>
      </c>
      <c r="B104" s="46"/>
      <c r="C104" s="46"/>
      <c r="D104" s="46"/>
      <c r="E104" s="46"/>
      <c r="F104" s="46"/>
    </row>
    <row r="105" spans="1:6" ht="21" customHeight="1" x14ac:dyDescent="0.25">
      <c r="A105" s="160" t="s">
        <v>143</v>
      </c>
      <c r="B105" s="160"/>
      <c r="C105" s="160"/>
      <c r="D105" s="160"/>
      <c r="E105" s="160"/>
      <c r="F105" s="160"/>
    </row>
    <row r="106" spans="1:6" ht="18" customHeight="1" x14ac:dyDescent="0.25">
      <c r="A106" s="47" t="s">
        <v>26</v>
      </c>
      <c r="B106" s="46"/>
      <c r="C106" s="46"/>
      <c r="D106" s="46"/>
      <c r="E106" s="46"/>
      <c r="F106" s="46"/>
    </row>
    <row r="107" spans="1:6" ht="21" customHeight="1" x14ac:dyDescent="0.25">
      <c r="A107" s="160" t="s">
        <v>138</v>
      </c>
      <c r="B107" s="160"/>
      <c r="C107" s="160"/>
      <c r="D107" s="160"/>
      <c r="E107" s="160"/>
      <c r="F107" s="160"/>
    </row>
    <row r="108" spans="1:6" ht="32.25" customHeight="1" x14ac:dyDescent="0.25">
      <c r="A108" s="160" t="s">
        <v>141</v>
      </c>
      <c r="B108" s="160"/>
      <c r="C108" s="160"/>
      <c r="D108" s="160"/>
      <c r="E108" s="160"/>
      <c r="F108" s="160"/>
    </row>
    <row r="109" spans="1:6" ht="21" customHeight="1" x14ac:dyDescent="0.25">
      <c r="A109" s="160" t="s">
        <v>139</v>
      </c>
      <c r="B109" s="160"/>
      <c r="C109" s="160"/>
      <c r="D109" s="160"/>
      <c r="E109" s="160"/>
      <c r="F109" s="160"/>
    </row>
    <row r="110" spans="1:6" ht="21" customHeight="1" x14ac:dyDescent="0.25">
      <c r="A110" s="160" t="s">
        <v>140</v>
      </c>
      <c r="B110" s="160"/>
      <c r="C110" s="160"/>
      <c r="D110" s="160"/>
      <c r="E110" s="160"/>
      <c r="F110" s="160"/>
    </row>
    <row r="111" spans="1:6" ht="18" customHeight="1" x14ac:dyDescent="0.3">
      <c r="A111" s="164" t="s">
        <v>87</v>
      </c>
      <c r="B111" s="164"/>
      <c r="C111" s="164"/>
      <c r="D111" s="164"/>
      <c r="E111" s="164"/>
      <c r="F111" s="164"/>
    </row>
    <row r="112" spans="1:6" ht="51" customHeight="1" x14ac:dyDescent="0.25">
      <c r="A112" s="165" t="s">
        <v>174</v>
      </c>
      <c r="B112" s="165"/>
      <c r="C112" s="165"/>
      <c r="D112" s="165"/>
      <c r="E112" s="165"/>
      <c r="F112" s="165"/>
    </row>
    <row r="113" spans="1:14" ht="18" customHeight="1" x14ac:dyDescent="0.3">
      <c r="A113" s="164" t="s">
        <v>81</v>
      </c>
      <c r="B113" s="164"/>
      <c r="C113" s="164"/>
      <c r="D113" s="164"/>
      <c r="E113" s="164"/>
      <c r="F113" s="164"/>
    </row>
    <row r="114" spans="1:14" s="68" customFormat="1" ht="18" customHeight="1" x14ac:dyDescent="0.25">
      <c r="A114" s="165" t="s">
        <v>86</v>
      </c>
      <c r="B114" s="165"/>
      <c r="C114" s="165"/>
      <c r="D114" s="165"/>
      <c r="E114" s="165"/>
      <c r="F114" s="165"/>
    </row>
    <row r="115" spans="1:14" ht="34.5" customHeight="1" x14ac:dyDescent="0.25">
      <c r="A115" s="165" t="s">
        <v>175</v>
      </c>
      <c r="B115" s="165"/>
      <c r="C115" s="165"/>
      <c r="D115" s="165"/>
      <c r="E115" s="165"/>
      <c r="F115" s="165"/>
    </row>
    <row r="116" spans="1:14" ht="18" customHeight="1" x14ac:dyDescent="0.3">
      <c r="A116" s="164" t="s">
        <v>194</v>
      </c>
      <c r="B116" s="164"/>
      <c r="C116" s="164"/>
      <c r="D116" s="164"/>
      <c r="E116" s="164"/>
      <c r="F116" s="164"/>
    </row>
    <row r="117" spans="1:14" s="68" customFormat="1" ht="18" customHeight="1" x14ac:dyDescent="0.25">
      <c r="A117" s="165" t="s">
        <v>230</v>
      </c>
      <c r="B117" s="165"/>
      <c r="C117" s="165"/>
      <c r="D117" s="165"/>
      <c r="E117" s="165"/>
      <c r="F117" s="165"/>
    </row>
    <row r="118" spans="1:14" ht="17.25" customHeight="1" x14ac:dyDescent="0.25">
      <c r="A118" s="165" t="s">
        <v>231</v>
      </c>
      <c r="B118" s="165"/>
      <c r="C118" s="165"/>
      <c r="D118" s="165"/>
      <c r="E118" s="165"/>
      <c r="F118" s="165"/>
    </row>
    <row r="119" spans="1:14" s="11" customFormat="1" ht="14.25" customHeight="1" x14ac:dyDescent="0.2">
      <c r="A119" s="14"/>
      <c r="B119" s="14"/>
      <c r="C119" s="14"/>
      <c r="D119" s="14"/>
      <c r="E119" s="15"/>
      <c r="F119" s="20" t="s">
        <v>21</v>
      </c>
      <c r="M119" s="5"/>
      <c r="N119" s="5"/>
    </row>
    <row r="120" spans="1:14" s="49" customFormat="1" ht="28.5" customHeight="1" x14ac:dyDescent="0.2">
      <c r="A120" s="17" t="s">
        <v>1</v>
      </c>
      <c r="B120" s="155" t="s">
        <v>2</v>
      </c>
      <c r="C120" s="155"/>
      <c r="D120" s="17" t="s">
        <v>3</v>
      </c>
      <c r="E120" s="17" t="s">
        <v>4</v>
      </c>
      <c r="F120" s="17" t="s">
        <v>5</v>
      </c>
      <c r="M120" s="19"/>
      <c r="N120" s="19"/>
    </row>
    <row r="121" spans="1:14" ht="15.75" x14ac:dyDescent="0.25">
      <c r="A121" s="153" t="s">
        <v>30</v>
      </c>
      <c r="B121" s="37" t="s">
        <v>50</v>
      </c>
      <c r="C121" s="38"/>
      <c r="D121" s="36">
        <v>1217</v>
      </c>
      <c r="E121" s="39">
        <f>367.2+100</f>
        <v>467.2</v>
      </c>
      <c r="F121" s="35">
        <f t="shared" ref="F121:F194" si="2">SUM(D121:E121)</f>
        <v>1684.2</v>
      </c>
    </row>
    <row r="122" spans="1:14" ht="15.75" x14ac:dyDescent="0.25">
      <c r="A122" s="154"/>
      <c r="B122" s="37" t="s">
        <v>44</v>
      </c>
      <c r="C122" s="38"/>
      <c r="D122" s="36">
        <v>24010</v>
      </c>
      <c r="E122" s="39">
        <f>100+7079.8</f>
        <v>7179.8</v>
      </c>
      <c r="F122" s="35">
        <f>SUM(D122:E122)</f>
        <v>31189.8</v>
      </c>
    </row>
    <row r="123" spans="1:14" ht="15.75" x14ac:dyDescent="0.25">
      <c r="A123" s="154"/>
      <c r="B123" s="37" t="s">
        <v>45</v>
      </c>
      <c r="C123" s="38"/>
      <c r="D123" s="36">
        <v>13090.6</v>
      </c>
      <c r="E123" s="39">
        <f>-100-26.8-100-197.2</f>
        <v>-424</v>
      </c>
      <c r="F123" s="35">
        <f t="shared" si="2"/>
        <v>12666.6</v>
      </c>
    </row>
    <row r="124" spans="1:14" ht="15.75" x14ac:dyDescent="0.25">
      <c r="A124" s="154"/>
      <c r="B124" s="37" t="s">
        <v>61</v>
      </c>
      <c r="C124" s="38"/>
      <c r="D124" s="36">
        <v>278.7</v>
      </c>
      <c r="E124" s="39">
        <f>26.8+97.2</f>
        <v>124</v>
      </c>
      <c r="F124" s="35">
        <f t="shared" si="2"/>
        <v>402.7</v>
      </c>
    </row>
    <row r="125" spans="1:14" ht="15.75" x14ac:dyDescent="0.25">
      <c r="A125" s="154"/>
      <c r="B125" s="37" t="s">
        <v>82</v>
      </c>
      <c r="C125" s="38"/>
      <c r="D125" s="36">
        <v>2345.6</v>
      </c>
      <c r="E125" s="39">
        <f>313-84.6</f>
        <v>228.4</v>
      </c>
      <c r="F125" s="35">
        <f>SUM(D125:E125)</f>
        <v>2574</v>
      </c>
    </row>
    <row r="126" spans="1:14" ht="15.75" x14ac:dyDescent="0.25">
      <c r="A126" s="154"/>
      <c r="B126" s="37" t="s">
        <v>169</v>
      </c>
      <c r="C126" s="38"/>
      <c r="D126" s="36">
        <v>182.9</v>
      </c>
      <c r="E126" s="39">
        <v>100</v>
      </c>
      <c r="F126" s="35">
        <f>SUM(D126:E126)</f>
        <v>282.89999999999998</v>
      </c>
    </row>
    <row r="127" spans="1:14" ht="15.75" x14ac:dyDescent="0.25">
      <c r="A127" s="154"/>
      <c r="B127" s="37" t="s">
        <v>57</v>
      </c>
      <c r="C127" s="38"/>
      <c r="D127" s="36">
        <v>4447.6000000000004</v>
      </c>
      <c r="E127" s="39">
        <v>219.6</v>
      </c>
      <c r="F127" s="35">
        <f t="shared" si="2"/>
        <v>4667.2000000000007</v>
      </c>
    </row>
    <row r="128" spans="1:14" ht="15.75" x14ac:dyDescent="0.25">
      <c r="A128" s="154"/>
      <c r="B128" s="37" t="s">
        <v>83</v>
      </c>
      <c r="C128" s="38"/>
      <c r="D128" s="36">
        <v>679</v>
      </c>
      <c r="E128" s="39">
        <v>64.5</v>
      </c>
      <c r="F128" s="35">
        <f>SUM(D128:E128)</f>
        <v>743.5</v>
      </c>
    </row>
    <row r="129" spans="1:14" ht="15.75" x14ac:dyDescent="0.25">
      <c r="A129" s="154"/>
      <c r="B129" s="37" t="s">
        <v>151</v>
      </c>
      <c r="C129" s="38"/>
      <c r="D129" s="36">
        <v>5167.7</v>
      </c>
      <c r="E129" s="39">
        <v>1543.8</v>
      </c>
      <c r="F129" s="35">
        <f>SUM(D129:E129)</f>
        <v>6711.5</v>
      </c>
    </row>
    <row r="130" spans="1:14" ht="15.75" x14ac:dyDescent="0.25">
      <c r="A130" s="154"/>
      <c r="B130" s="37" t="s">
        <v>64</v>
      </c>
      <c r="C130" s="38"/>
      <c r="D130" s="36">
        <v>9430.1</v>
      </c>
      <c r="E130" s="39">
        <v>4609.7</v>
      </c>
      <c r="F130" s="35">
        <f>SUM(D130:E130)</f>
        <v>14039.8</v>
      </c>
    </row>
    <row r="131" spans="1:14" ht="15.75" x14ac:dyDescent="0.25">
      <c r="A131" s="154"/>
      <c r="B131" s="37" t="s">
        <v>92</v>
      </c>
      <c r="C131" s="38"/>
      <c r="D131" s="36">
        <v>525.1</v>
      </c>
      <c r="E131" s="39">
        <f>21.5+30</f>
        <v>51.5</v>
      </c>
      <c r="F131" s="35">
        <f t="shared" si="2"/>
        <v>576.6</v>
      </c>
    </row>
    <row r="132" spans="1:14" ht="15.75" x14ac:dyDescent="0.25">
      <c r="A132" s="154"/>
      <c r="B132" s="37" t="s">
        <v>187</v>
      </c>
      <c r="C132" s="38"/>
      <c r="D132" s="36">
        <v>154.5</v>
      </c>
      <c r="E132" s="39">
        <v>-30</v>
      </c>
      <c r="F132" s="35">
        <f t="shared" ref="F132:F137" si="3">SUM(D132:E132)</f>
        <v>124.5</v>
      </c>
    </row>
    <row r="133" spans="1:14" ht="15.75" x14ac:dyDescent="0.25">
      <c r="A133" s="154"/>
      <c r="B133" s="37" t="s">
        <v>188</v>
      </c>
      <c r="C133" s="38"/>
      <c r="D133" s="36">
        <v>52</v>
      </c>
      <c r="E133" s="39">
        <v>-52</v>
      </c>
      <c r="F133" s="35">
        <f t="shared" si="3"/>
        <v>0</v>
      </c>
    </row>
    <row r="134" spans="1:14" ht="15.75" x14ac:dyDescent="0.25">
      <c r="A134" s="154"/>
      <c r="B134" s="37" t="s">
        <v>189</v>
      </c>
      <c r="C134" s="38"/>
      <c r="D134" s="36">
        <v>0</v>
      </c>
      <c r="E134" s="39">
        <v>52</v>
      </c>
      <c r="F134" s="35">
        <f t="shared" si="3"/>
        <v>52</v>
      </c>
    </row>
    <row r="135" spans="1:14" ht="15.75" x14ac:dyDescent="0.25">
      <c r="A135" s="154"/>
      <c r="B135" s="37" t="s">
        <v>149</v>
      </c>
      <c r="C135" s="38"/>
      <c r="D135" s="36">
        <v>2888</v>
      </c>
      <c r="E135" s="39">
        <v>849</v>
      </c>
      <c r="F135" s="35">
        <f t="shared" si="3"/>
        <v>3737</v>
      </c>
    </row>
    <row r="136" spans="1:14" ht="15.75" x14ac:dyDescent="0.25">
      <c r="A136" s="154"/>
      <c r="B136" s="37" t="s">
        <v>98</v>
      </c>
      <c r="C136" s="38"/>
      <c r="D136" s="36">
        <v>21.5</v>
      </c>
      <c r="E136" s="39">
        <v>-21.5</v>
      </c>
      <c r="F136" s="35">
        <f t="shared" si="3"/>
        <v>0</v>
      </c>
    </row>
    <row r="137" spans="1:14" ht="15.75" x14ac:dyDescent="0.25">
      <c r="A137" s="154"/>
      <c r="B137" s="37" t="s">
        <v>173</v>
      </c>
      <c r="C137" s="38"/>
      <c r="D137" s="36">
        <v>1966.3</v>
      </c>
      <c r="E137" s="39">
        <v>-797.6</v>
      </c>
      <c r="F137" s="35">
        <f t="shared" si="3"/>
        <v>1168.6999999999998</v>
      </c>
    </row>
    <row r="138" spans="1:14" s="11" customFormat="1" ht="15.75" x14ac:dyDescent="0.25">
      <c r="A138" s="154"/>
      <c r="B138" s="37" t="s">
        <v>68</v>
      </c>
      <c r="C138" s="38"/>
      <c r="D138" s="36">
        <v>25694.500000000004</v>
      </c>
      <c r="E138" s="39">
        <f>-3000-45</f>
        <v>-3045</v>
      </c>
      <c r="F138" s="35">
        <f t="shared" si="2"/>
        <v>22649.500000000004</v>
      </c>
      <c r="M138" s="5"/>
      <c r="N138" s="5"/>
    </row>
    <row r="139" spans="1:14" s="11" customFormat="1" ht="15.75" x14ac:dyDescent="0.25">
      <c r="A139" s="154"/>
      <c r="B139" s="37" t="s">
        <v>56</v>
      </c>
      <c r="C139" s="38"/>
      <c r="D139" s="36">
        <v>28130.7</v>
      </c>
      <c r="E139" s="39">
        <f>3000+1500</f>
        <v>4500</v>
      </c>
      <c r="F139" s="35">
        <f t="shared" si="2"/>
        <v>32630.7</v>
      </c>
      <c r="M139" s="5"/>
      <c r="N139" s="5"/>
    </row>
    <row r="140" spans="1:14" s="11" customFormat="1" ht="15.75" x14ac:dyDescent="0.25">
      <c r="A140" s="154"/>
      <c r="B140" s="37" t="s">
        <v>172</v>
      </c>
      <c r="C140" s="38"/>
      <c r="D140" s="36">
        <v>0</v>
      </c>
      <c r="E140" s="39">
        <v>45</v>
      </c>
      <c r="F140" s="35">
        <f>SUM(D140:E140)</f>
        <v>45</v>
      </c>
      <c r="M140" s="5"/>
      <c r="N140" s="5"/>
    </row>
    <row r="141" spans="1:14" ht="15.75" x14ac:dyDescent="0.25">
      <c r="A141" s="154"/>
      <c r="B141" s="37" t="s">
        <v>58</v>
      </c>
      <c r="C141" s="38"/>
      <c r="D141" s="36">
        <v>150</v>
      </c>
      <c r="E141" s="39">
        <v>-62.5</v>
      </c>
      <c r="F141" s="35">
        <f t="shared" si="2"/>
        <v>87.5</v>
      </c>
      <c r="M141" s="11"/>
    </row>
    <row r="142" spans="1:14" ht="15.75" x14ac:dyDescent="0.25">
      <c r="A142" s="154"/>
      <c r="B142" s="37" t="s">
        <v>62</v>
      </c>
      <c r="C142" s="38"/>
      <c r="D142" s="36">
        <v>0.30000000000000004</v>
      </c>
      <c r="E142" s="39">
        <v>0.3</v>
      </c>
      <c r="F142" s="35">
        <f t="shared" si="2"/>
        <v>0.60000000000000009</v>
      </c>
      <c r="M142" s="11"/>
    </row>
    <row r="143" spans="1:14" ht="15.75" x14ac:dyDescent="0.25">
      <c r="A143" s="154"/>
      <c r="B143" s="37" t="s">
        <v>63</v>
      </c>
      <c r="C143" s="38"/>
      <c r="D143" s="36">
        <v>54.8</v>
      </c>
      <c r="E143" s="39">
        <v>62.2</v>
      </c>
      <c r="F143" s="35">
        <f>SUM(D143:E143)</f>
        <v>117</v>
      </c>
      <c r="M143" s="11"/>
    </row>
    <row r="144" spans="1:14" ht="15.75" x14ac:dyDescent="0.25">
      <c r="A144" s="168" t="s">
        <v>109</v>
      </c>
      <c r="B144" s="69" t="s">
        <v>110</v>
      </c>
      <c r="C144" s="70"/>
      <c r="D144" s="36">
        <v>1225.4000000000001</v>
      </c>
      <c r="E144" s="39">
        <f>-332.9967-84.9794+27.62326</f>
        <v>-390.35283999999996</v>
      </c>
      <c r="F144" s="35">
        <f t="shared" si="2"/>
        <v>835.04716000000008</v>
      </c>
      <c r="M144" s="11"/>
    </row>
    <row r="145" spans="1:13" ht="15.75" x14ac:dyDescent="0.25">
      <c r="A145" s="168"/>
      <c r="B145" s="69" t="s">
        <v>111</v>
      </c>
      <c r="C145" s="70"/>
      <c r="D145" s="36">
        <v>10</v>
      </c>
      <c r="E145" s="39">
        <v>-1</v>
      </c>
      <c r="F145" s="35">
        <f t="shared" si="2"/>
        <v>9</v>
      </c>
      <c r="M145" s="11"/>
    </row>
    <row r="146" spans="1:13" ht="15.75" x14ac:dyDescent="0.25">
      <c r="A146" s="168"/>
      <c r="B146" s="69" t="s">
        <v>112</v>
      </c>
      <c r="C146" s="70"/>
      <c r="D146" s="36">
        <v>0</v>
      </c>
      <c r="E146" s="39">
        <f>332.9967+84.9794+1-27.62326</f>
        <v>391.35283999999996</v>
      </c>
      <c r="F146" s="35">
        <f t="shared" si="2"/>
        <v>391.35283999999996</v>
      </c>
      <c r="M146" s="11"/>
    </row>
    <row r="147" spans="1:13" ht="15.75" x14ac:dyDescent="0.25">
      <c r="A147" s="168"/>
      <c r="B147" s="69" t="s">
        <v>147</v>
      </c>
      <c r="C147" s="70"/>
      <c r="D147" s="36">
        <v>6150.1</v>
      </c>
      <c r="E147" s="39">
        <v>1301.5</v>
      </c>
      <c r="F147" s="35">
        <f t="shared" si="2"/>
        <v>7451.6</v>
      </c>
      <c r="M147" s="11"/>
    </row>
    <row r="148" spans="1:13" ht="15.75" x14ac:dyDescent="0.25">
      <c r="A148" s="168"/>
      <c r="B148" s="69" t="s">
        <v>148</v>
      </c>
      <c r="C148" s="70"/>
      <c r="D148" s="36">
        <v>717.4</v>
      </c>
      <c r="E148" s="39">
        <v>213.7</v>
      </c>
      <c r="F148" s="35">
        <f t="shared" si="2"/>
        <v>931.09999999999991</v>
      </c>
      <c r="M148" s="11"/>
    </row>
    <row r="149" spans="1:13" ht="15.75" x14ac:dyDescent="0.25">
      <c r="A149" s="168" t="s">
        <v>34</v>
      </c>
      <c r="B149" s="69" t="s">
        <v>122</v>
      </c>
      <c r="C149" s="70"/>
      <c r="D149" s="36">
        <v>1000</v>
      </c>
      <c r="E149" s="39">
        <v>-200</v>
      </c>
      <c r="F149" s="35">
        <f t="shared" si="2"/>
        <v>800</v>
      </c>
      <c r="M149" s="11"/>
    </row>
    <row r="150" spans="1:13" ht="15.75" x14ac:dyDescent="0.25">
      <c r="A150" s="168"/>
      <c r="B150" s="169" t="s">
        <v>123</v>
      </c>
      <c r="C150" s="170"/>
      <c r="D150" s="36">
        <v>500.6</v>
      </c>
      <c r="E150" s="39">
        <v>-400</v>
      </c>
      <c r="F150" s="35">
        <f t="shared" si="2"/>
        <v>100.60000000000002</v>
      </c>
      <c r="M150" s="11"/>
    </row>
    <row r="151" spans="1:13" ht="15.75" x14ac:dyDescent="0.25">
      <c r="A151" s="168"/>
      <c r="B151" s="166" t="s">
        <v>125</v>
      </c>
      <c r="C151" s="167"/>
      <c r="D151" s="36">
        <v>100</v>
      </c>
      <c r="E151" s="39">
        <v>900</v>
      </c>
      <c r="F151" s="35">
        <f t="shared" si="2"/>
        <v>1000</v>
      </c>
      <c r="M151" s="11"/>
    </row>
    <row r="152" spans="1:13" ht="15.75" x14ac:dyDescent="0.25">
      <c r="A152" s="168"/>
      <c r="B152" s="166" t="s">
        <v>152</v>
      </c>
      <c r="C152" s="167"/>
      <c r="D152" s="36">
        <v>5203.1000000000004</v>
      </c>
      <c r="E152" s="39">
        <v>1554.3</v>
      </c>
      <c r="F152" s="35">
        <f>SUM(D152:E152)</f>
        <v>6757.4000000000005</v>
      </c>
      <c r="M152" s="11"/>
    </row>
    <row r="153" spans="1:13" ht="15.75" x14ac:dyDescent="0.25">
      <c r="A153" s="168"/>
      <c r="B153" s="166" t="s">
        <v>192</v>
      </c>
      <c r="C153" s="167"/>
      <c r="D153" s="36">
        <v>650.9</v>
      </c>
      <c r="E153" s="39">
        <v>220</v>
      </c>
      <c r="F153" s="35">
        <f>SUM(D153:E153)</f>
        <v>870.9</v>
      </c>
      <c r="M153" s="11"/>
    </row>
    <row r="154" spans="1:13" ht="15.75" x14ac:dyDescent="0.25">
      <c r="A154" s="168"/>
      <c r="B154" s="166" t="s">
        <v>124</v>
      </c>
      <c r="C154" s="167"/>
      <c r="D154" s="36">
        <v>1000</v>
      </c>
      <c r="E154" s="39">
        <f>-300-220</f>
        <v>-520</v>
      </c>
      <c r="F154" s="35">
        <f t="shared" si="2"/>
        <v>480</v>
      </c>
      <c r="M154" s="11"/>
    </row>
    <row r="155" spans="1:13" s="11" customFormat="1" ht="15.75" x14ac:dyDescent="0.25">
      <c r="A155" s="153" t="s">
        <v>8</v>
      </c>
      <c r="B155" s="37" t="s">
        <v>180</v>
      </c>
      <c r="C155" s="38"/>
      <c r="D155" s="39">
        <v>7844</v>
      </c>
      <c r="E155" s="39">
        <v>374.3</v>
      </c>
      <c r="F155" s="40">
        <f>SUM(D155:E155)</f>
        <v>8218.2999999999993</v>
      </c>
      <c r="M155" s="5"/>
    </row>
    <row r="156" spans="1:13" s="11" customFormat="1" ht="15.75" x14ac:dyDescent="0.25">
      <c r="A156" s="154"/>
      <c r="B156" s="37" t="s">
        <v>119</v>
      </c>
      <c r="C156" s="38"/>
      <c r="D156" s="39">
        <v>7847.2</v>
      </c>
      <c r="E156" s="39">
        <v>-82</v>
      </c>
      <c r="F156" s="40">
        <f t="shared" si="2"/>
        <v>7765.2</v>
      </c>
      <c r="M156" s="5"/>
    </row>
    <row r="157" spans="1:13" s="11" customFormat="1" ht="15.75" x14ac:dyDescent="0.25">
      <c r="A157" s="154"/>
      <c r="B157" s="37" t="s">
        <v>181</v>
      </c>
      <c r="C157" s="38"/>
      <c r="D157" s="39">
        <v>7765.2</v>
      </c>
      <c r="E157" s="39">
        <f>-374.3+30-5</f>
        <v>-349.3</v>
      </c>
      <c r="F157" s="40">
        <f t="shared" si="2"/>
        <v>7415.9</v>
      </c>
      <c r="M157" s="5"/>
    </row>
    <row r="158" spans="1:13" s="11" customFormat="1" ht="15.75" x14ac:dyDescent="0.25">
      <c r="A158" s="154"/>
      <c r="B158" s="37" t="s">
        <v>120</v>
      </c>
      <c r="C158" s="38"/>
      <c r="D158" s="39">
        <v>0</v>
      </c>
      <c r="E158" s="39">
        <v>82</v>
      </c>
      <c r="F158" s="40">
        <f t="shared" si="2"/>
        <v>82</v>
      </c>
      <c r="M158" s="5"/>
    </row>
    <row r="159" spans="1:13" s="11" customFormat="1" ht="15.75" x14ac:dyDescent="0.25">
      <c r="A159" s="154"/>
      <c r="B159" s="37" t="s">
        <v>43</v>
      </c>
      <c r="C159" s="38"/>
      <c r="D159" s="39">
        <v>56365.4</v>
      </c>
      <c r="E159" s="39">
        <f>-310+300+485+20</f>
        <v>495</v>
      </c>
      <c r="F159" s="40">
        <f t="shared" si="2"/>
        <v>56860.4</v>
      </c>
      <c r="M159" s="5"/>
    </row>
    <row r="160" spans="1:13" s="11" customFormat="1" ht="15.75" x14ac:dyDescent="0.25">
      <c r="A160" s="154"/>
      <c r="B160" s="37" t="s">
        <v>185</v>
      </c>
      <c r="C160" s="38"/>
      <c r="D160" s="39">
        <v>97199.6</v>
      </c>
      <c r="E160" s="39">
        <v>-230</v>
      </c>
      <c r="F160" s="40">
        <f t="shared" ref="F160:F170" si="4">SUM(D160:E160)</f>
        <v>96969.600000000006</v>
      </c>
      <c r="M160" s="5"/>
    </row>
    <row r="161" spans="1:13" s="11" customFormat="1" ht="15.75" x14ac:dyDescent="0.25">
      <c r="A161" s="154"/>
      <c r="B161" s="37" t="s">
        <v>178</v>
      </c>
      <c r="C161" s="38"/>
      <c r="D161" s="39">
        <v>10876.8</v>
      </c>
      <c r="E161" s="39">
        <f>250-15</f>
        <v>235</v>
      </c>
      <c r="F161" s="40">
        <f t="shared" si="4"/>
        <v>11111.8</v>
      </c>
      <c r="M161" s="5"/>
    </row>
    <row r="162" spans="1:13" s="11" customFormat="1" ht="15.75" x14ac:dyDescent="0.25">
      <c r="A162" s="154"/>
      <c r="B162" s="37" t="s">
        <v>39</v>
      </c>
      <c r="C162" s="38"/>
      <c r="D162" s="39">
        <v>15547.7</v>
      </c>
      <c r="E162" s="39">
        <v>-80</v>
      </c>
      <c r="F162" s="40">
        <f t="shared" si="4"/>
        <v>15467.7</v>
      </c>
      <c r="M162" s="5"/>
    </row>
    <row r="163" spans="1:13" s="11" customFormat="1" ht="15.75" x14ac:dyDescent="0.25">
      <c r="A163" s="154"/>
      <c r="B163" s="37" t="s">
        <v>183</v>
      </c>
      <c r="C163" s="38"/>
      <c r="D163" s="39">
        <v>2004</v>
      </c>
      <c r="E163" s="39">
        <v>80</v>
      </c>
      <c r="F163" s="40">
        <f t="shared" si="4"/>
        <v>2084</v>
      </c>
      <c r="M163" s="5"/>
    </row>
    <row r="164" spans="1:13" s="11" customFormat="1" ht="15.75" x14ac:dyDescent="0.25">
      <c r="A164" s="154"/>
      <c r="B164" s="37" t="s">
        <v>179</v>
      </c>
      <c r="C164" s="38"/>
      <c r="D164" s="39">
        <v>13462.5</v>
      </c>
      <c r="E164" s="39">
        <f>60-35</f>
        <v>25</v>
      </c>
      <c r="F164" s="40">
        <f t="shared" si="4"/>
        <v>13487.5</v>
      </c>
      <c r="M164" s="5"/>
    </row>
    <row r="165" spans="1:13" s="11" customFormat="1" ht="15.75" x14ac:dyDescent="0.25">
      <c r="A165" s="154"/>
      <c r="B165" s="37" t="s">
        <v>52</v>
      </c>
      <c r="C165" s="38"/>
      <c r="D165" s="39">
        <v>295.89999999999998</v>
      </c>
      <c r="E165" s="39">
        <v>45</v>
      </c>
      <c r="F165" s="35">
        <f t="shared" si="4"/>
        <v>340.9</v>
      </c>
      <c r="M165" s="5"/>
    </row>
    <row r="166" spans="1:13" ht="15.75" x14ac:dyDescent="0.25">
      <c r="A166" s="154"/>
      <c r="B166" s="166" t="s">
        <v>142</v>
      </c>
      <c r="C166" s="167"/>
      <c r="D166" s="36">
        <v>2640.2</v>
      </c>
      <c r="E166" s="39">
        <v>670.6</v>
      </c>
      <c r="F166" s="40">
        <f t="shared" si="4"/>
        <v>3310.7999999999997</v>
      </c>
    </row>
    <row r="167" spans="1:13" ht="15.75" x14ac:dyDescent="0.25">
      <c r="A167" s="154"/>
      <c r="B167" s="166" t="s">
        <v>177</v>
      </c>
      <c r="C167" s="167"/>
      <c r="D167" s="36">
        <v>4080.5</v>
      </c>
      <c r="E167" s="39">
        <v>1</v>
      </c>
      <c r="F167" s="40">
        <f t="shared" si="4"/>
        <v>4081.5</v>
      </c>
    </row>
    <row r="168" spans="1:13" ht="15.75" x14ac:dyDescent="0.25">
      <c r="A168" s="154"/>
      <c r="B168" s="166" t="s">
        <v>176</v>
      </c>
      <c r="C168" s="167"/>
      <c r="D168" s="36">
        <v>397</v>
      </c>
      <c r="E168" s="39">
        <v>-1</v>
      </c>
      <c r="F168" s="40">
        <f t="shared" si="4"/>
        <v>396</v>
      </c>
    </row>
    <row r="169" spans="1:13" ht="15.75" x14ac:dyDescent="0.25">
      <c r="A169" s="156"/>
      <c r="B169" s="166" t="s">
        <v>182</v>
      </c>
      <c r="C169" s="167"/>
      <c r="D169" s="36">
        <v>29401.1</v>
      </c>
      <c r="E169" s="39">
        <f>-300-250</f>
        <v>-550</v>
      </c>
      <c r="F169" s="40">
        <f t="shared" si="4"/>
        <v>28851.1</v>
      </c>
    </row>
    <row r="170" spans="1:13" ht="16.5" customHeight="1" x14ac:dyDescent="0.25">
      <c r="A170" s="168" t="s">
        <v>14</v>
      </c>
      <c r="B170" s="166" t="s">
        <v>54</v>
      </c>
      <c r="C170" s="167"/>
      <c r="D170" s="36">
        <v>16574.900000000001</v>
      </c>
      <c r="E170" s="39">
        <v>-16</v>
      </c>
      <c r="F170" s="35">
        <f t="shared" si="4"/>
        <v>16558.900000000001</v>
      </c>
    </row>
    <row r="171" spans="1:13" ht="15.75" x14ac:dyDescent="0.25">
      <c r="A171" s="168"/>
      <c r="B171" s="166" t="s">
        <v>40</v>
      </c>
      <c r="C171" s="167"/>
      <c r="D171" s="36">
        <v>31658.2</v>
      </c>
      <c r="E171" s="39">
        <f>758.1+15.6+84.6+1675.9</f>
        <v>2534.2000000000003</v>
      </c>
      <c r="F171" s="35">
        <f t="shared" si="2"/>
        <v>34192.400000000001</v>
      </c>
    </row>
    <row r="172" spans="1:13" ht="15.75" x14ac:dyDescent="0.25">
      <c r="A172" s="168"/>
      <c r="B172" s="166" t="s">
        <v>42</v>
      </c>
      <c r="C172" s="167"/>
      <c r="D172" s="36">
        <v>2042.0000000000002</v>
      </c>
      <c r="E172" s="39">
        <f>47.2+2.2+104.5</f>
        <v>153.9</v>
      </c>
      <c r="F172" s="35">
        <f t="shared" si="2"/>
        <v>2195.9</v>
      </c>
    </row>
    <row r="173" spans="1:13" ht="15.75" x14ac:dyDescent="0.25">
      <c r="A173" s="168"/>
      <c r="B173" s="37" t="s">
        <v>53</v>
      </c>
      <c r="C173" s="38"/>
      <c r="D173" s="36">
        <v>10560.5</v>
      </c>
      <c r="E173" s="39">
        <f>269.6-1.8+596</f>
        <v>863.8</v>
      </c>
      <c r="F173" s="35">
        <f t="shared" si="2"/>
        <v>11424.3</v>
      </c>
    </row>
    <row r="174" spans="1:13" ht="15.75" x14ac:dyDescent="0.25">
      <c r="A174" s="168"/>
      <c r="B174" s="166" t="s">
        <v>73</v>
      </c>
      <c r="C174" s="167"/>
      <c r="D174" s="36">
        <v>731.69999999999993</v>
      </c>
      <c r="E174" s="39">
        <v>213.6</v>
      </c>
      <c r="F174" s="35">
        <f t="shared" si="2"/>
        <v>945.3</v>
      </c>
    </row>
    <row r="175" spans="1:13" ht="15.75" x14ac:dyDescent="0.25">
      <c r="A175" s="168"/>
      <c r="B175" s="166" t="s">
        <v>41</v>
      </c>
      <c r="C175" s="167"/>
      <c r="D175" s="36">
        <v>1922.9</v>
      </c>
      <c r="E175" s="39">
        <f>55.6+120.7</f>
        <v>176.3</v>
      </c>
      <c r="F175" s="35">
        <f t="shared" si="2"/>
        <v>2099.2000000000003</v>
      </c>
    </row>
    <row r="176" spans="1:13" ht="15.75" hidden="1" customHeight="1" x14ac:dyDescent="0.25">
      <c r="A176" s="71"/>
      <c r="B176" s="166" t="s">
        <v>74</v>
      </c>
      <c r="C176" s="167"/>
      <c r="D176" s="36">
        <v>0</v>
      </c>
      <c r="E176" s="39"/>
      <c r="F176" s="35">
        <f t="shared" si="2"/>
        <v>0</v>
      </c>
    </row>
    <row r="177" spans="1:6" ht="15.75" x14ac:dyDescent="0.25">
      <c r="A177" s="153" t="s">
        <v>25</v>
      </c>
      <c r="B177" s="166" t="s">
        <v>116</v>
      </c>
      <c r="C177" s="167"/>
      <c r="D177" s="39">
        <v>16</v>
      </c>
      <c r="E177" s="39">
        <v>1.22</v>
      </c>
      <c r="F177" s="35">
        <f t="shared" si="2"/>
        <v>17.22</v>
      </c>
    </row>
    <row r="178" spans="1:6" ht="15.75" x14ac:dyDescent="0.25">
      <c r="A178" s="154"/>
      <c r="B178" s="166" t="s">
        <v>115</v>
      </c>
      <c r="C178" s="167"/>
      <c r="D178" s="39">
        <v>15</v>
      </c>
      <c r="E178" s="39">
        <v>-1.22</v>
      </c>
      <c r="F178" s="35">
        <f t="shared" si="2"/>
        <v>13.78</v>
      </c>
    </row>
    <row r="179" spans="1:6" ht="15.75" x14ac:dyDescent="0.25">
      <c r="A179" s="154"/>
      <c r="B179" s="166" t="s">
        <v>101</v>
      </c>
      <c r="C179" s="167"/>
      <c r="D179" s="39">
        <v>5945.1</v>
      </c>
      <c r="E179" s="39">
        <v>-34.1</v>
      </c>
      <c r="F179" s="35">
        <f t="shared" si="2"/>
        <v>5911</v>
      </c>
    </row>
    <row r="180" spans="1:6" ht="15.75" x14ac:dyDescent="0.25">
      <c r="A180" s="154"/>
      <c r="B180" s="166" t="s">
        <v>100</v>
      </c>
      <c r="C180" s="167"/>
      <c r="D180" s="39">
        <v>222</v>
      </c>
      <c r="E180" s="39">
        <v>34.1</v>
      </c>
      <c r="F180" s="35">
        <f t="shared" si="2"/>
        <v>256.10000000000002</v>
      </c>
    </row>
    <row r="181" spans="1:6" ht="15.75" x14ac:dyDescent="0.25">
      <c r="A181" s="154"/>
      <c r="B181" s="37" t="s">
        <v>59</v>
      </c>
      <c r="C181" s="38"/>
      <c r="D181" s="39">
        <v>439.4</v>
      </c>
      <c r="E181" s="39">
        <v>14.7</v>
      </c>
      <c r="F181" s="35">
        <f t="shared" si="2"/>
        <v>454.09999999999997</v>
      </c>
    </row>
    <row r="182" spans="1:6" ht="15.75" x14ac:dyDescent="0.25">
      <c r="A182" s="156"/>
      <c r="B182" s="37" t="s">
        <v>60</v>
      </c>
      <c r="C182" s="38"/>
      <c r="D182" s="39">
        <v>1055.5</v>
      </c>
      <c r="E182" s="39">
        <v>-14.7</v>
      </c>
      <c r="F182" s="35">
        <f t="shared" si="2"/>
        <v>1040.8</v>
      </c>
    </row>
    <row r="183" spans="1:6" ht="15.75" x14ac:dyDescent="0.25">
      <c r="A183" s="44" t="s">
        <v>36</v>
      </c>
      <c r="B183" s="166" t="s">
        <v>71</v>
      </c>
      <c r="C183" s="167"/>
      <c r="D183" s="36">
        <v>1316.8</v>
      </c>
      <c r="E183" s="39">
        <v>797.6</v>
      </c>
      <c r="F183" s="35">
        <f>SUM(D183:E183)</f>
        <v>2114.4</v>
      </c>
    </row>
    <row r="184" spans="1:6" ht="15.75" x14ac:dyDescent="0.25">
      <c r="A184" s="153" t="s">
        <v>26</v>
      </c>
      <c r="B184" s="166" t="s">
        <v>93</v>
      </c>
      <c r="C184" s="167"/>
      <c r="D184" s="36">
        <v>790.2</v>
      </c>
      <c r="E184" s="39">
        <v>195.8</v>
      </c>
      <c r="F184" s="40">
        <f t="shared" si="2"/>
        <v>986</v>
      </c>
    </row>
    <row r="185" spans="1:6" ht="15.75" x14ac:dyDescent="0.25">
      <c r="A185" s="154"/>
      <c r="B185" s="166" t="s">
        <v>65</v>
      </c>
      <c r="C185" s="167"/>
      <c r="D185" s="36">
        <v>87823.2</v>
      </c>
      <c r="E185" s="39">
        <v>-3000</v>
      </c>
      <c r="F185" s="40">
        <f t="shared" si="2"/>
        <v>84823.2</v>
      </c>
    </row>
    <row r="186" spans="1:6" ht="15.75" x14ac:dyDescent="0.25">
      <c r="A186" s="154"/>
      <c r="B186" s="166" t="s">
        <v>97</v>
      </c>
      <c r="C186" s="167"/>
      <c r="D186" s="36">
        <v>5736</v>
      </c>
      <c r="E186" s="39">
        <v>3000</v>
      </c>
      <c r="F186" s="40">
        <f t="shared" si="2"/>
        <v>8736</v>
      </c>
    </row>
    <row r="187" spans="1:6" ht="15.75" x14ac:dyDescent="0.25">
      <c r="A187" s="154"/>
      <c r="B187" s="37" t="s">
        <v>75</v>
      </c>
      <c r="C187" s="38"/>
      <c r="D187" s="36">
        <v>26090</v>
      </c>
      <c r="E187" s="39">
        <v>43000</v>
      </c>
      <c r="F187" s="40">
        <f t="shared" si="2"/>
        <v>69090</v>
      </c>
    </row>
    <row r="188" spans="1:6" ht="15.75" x14ac:dyDescent="0.25">
      <c r="A188" s="154"/>
      <c r="B188" s="37" t="s">
        <v>55</v>
      </c>
      <c r="C188" s="38"/>
      <c r="D188" s="36">
        <v>118474.4</v>
      </c>
      <c r="E188" s="39">
        <v>-43000</v>
      </c>
      <c r="F188" s="40">
        <f t="shared" si="2"/>
        <v>75474.399999999994</v>
      </c>
    </row>
    <row r="189" spans="1:6" ht="15.75" x14ac:dyDescent="0.25">
      <c r="A189" s="154"/>
      <c r="B189" s="37" t="s">
        <v>94</v>
      </c>
      <c r="C189" s="38"/>
      <c r="D189" s="36">
        <v>1064.3</v>
      </c>
      <c r="E189" s="39">
        <v>-1.1000000000000001</v>
      </c>
      <c r="F189" s="40">
        <f t="shared" si="2"/>
        <v>1063.2</v>
      </c>
    </row>
    <row r="190" spans="1:6" ht="15.75" x14ac:dyDescent="0.25">
      <c r="A190" s="154"/>
      <c r="B190" s="37" t="s">
        <v>99</v>
      </c>
      <c r="C190" s="38"/>
      <c r="D190" s="36">
        <v>82.3</v>
      </c>
      <c r="E190" s="39">
        <v>1.1000000000000001</v>
      </c>
      <c r="F190" s="40">
        <f t="shared" si="2"/>
        <v>83.399999999999991</v>
      </c>
    </row>
    <row r="191" spans="1:6" ht="15.75" x14ac:dyDescent="0.25">
      <c r="A191" s="154"/>
      <c r="B191" s="166" t="s">
        <v>145</v>
      </c>
      <c r="C191" s="167"/>
      <c r="D191" s="36">
        <v>3115.8</v>
      </c>
      <c r="E191" s="39">
        <v>930.4</v>
      </c>
      <c r="F191" s="40">
        <f t="shared" si="2"/>
        <v>4046.2000000000003</v>
      </c>
    </row>
    <row r="192" spans="1:6" ht="15.75" x14ac:dyDescent="0.25">
      <c r="A192" s="154"/>
      <c r="B192" s="166" t="s">
        <v>99</v>
      </c>
      <c r="C192" s="167"/>
      <c r="D192" s="36">
        <v>150.4</v>
      </c>
      <c r="E192" s="39">
        <v>83.4</v>
      </c>
      <c r="F192" s="40">
        <f t="shared" si="2"/>
        <v>233.8</v>
      </c>
    </row>
    <row r="193" spans="1:13" ht="15.75" x14ac:dyDescent="0.25">
      <c r="A193" s="154"/>
      <c r="B193" s="166" t="s">
        <v>144</v>
      </c>
      <c r="C193" s="167"/>
      <c r="D193" s="36">
        <v>4663.7</v>
      </c>
      <c r="E193" s="39">
        <v>1393.2</v>
      </c>
      <c r="F193" s="40">
        <f t="shared" si="2"/>
        <v>6056.9</v>
      </c>
    </row>
    <row r="194" spans="1:13" ht="15.75" x14ac:dyDescent="0.25">
      <c r="A194" s="154"/>
      <c r="B194" s="166" t="s">
        <v>146</v>
      </c>
      <c r="C194" s="167"/>
      <c r="D194" s="36">
        <v>9188.4</v>
      </c>
      <c r="E194" s="39">
        <v>2190.4</v>
      </c>
      <c r="F194" s="40">
        <f t="shared" si="2"/>
        <v>11378.8</v>
      </c>
    </row>
    <row r="195" spans="1:13" ht="15.75" x14ac:dyDescent="0.25">
      <c r="A195" s="7" t="s">
        <v>6</v>
      </c>
      <c r="B195" s="157"/>
      <c r="C195" s="157"/>
      <c r="D195" s="8" t="s">
        <v>20</v>
      </c>
      <c r="E195" s="9">
        <f>SUM(E121:E194)</f>
        <v>28966.100000000002</v>
      </c>
      <c r="F195" s="8"/>
      <c r="G195" s="5">
        <f>24924+45+1500+2497.1</f>
        <v>28966.1</v>
      </c>
      <c r="H195" s="59">
        <f>G195-E195</f>
        <v>0</v>
      </c>
      <c r="I195" s="5">
        <f>24924-83.4-2190.4-1589-930.4-670.6-1301.5-213.7-7447-313-849-1543.8-4609.7-219.6-64.5-1554.3-213.6-1130.5</f>
        <v>-3.4106051316484809E-12</v>
      </c>
      <c r="J195" s="16">
        <f>I195-H195</f>
        <v>-3.4106051316484809E-12</v>
      </c>
    </row>
    <row r="196" spans="1:13" ht="7.5" customHeight="1" x14ac:dyDescent="0.25">
      <c r="A196" s="2"/>
      <c r="B196" s="3"/>
      <c r="C196" s="3"/>
      <c r="D196" s="4"/>
      <c r="E196" s="1"/>
      <c r="F196" s="4"/>
    </row>
    <row r="197" spans="1:13" s="61" customFormat="1" ht="96.75" customHeight="1" x14ac:dyDescent="0.25">
      <c r="A197" s="183" t="s">
        <v>241</v>
      </c>
      <c r="B197" s="183"/>
      <c r="C197" s="183"/>
      <c r="D197" s="183"/>
      <c r="E197" s="183"/>
      <c r="F197" s="183"/>
    </row>
    <row r="198" spans="1:13" ht="16.5" customHeight="1" x14ac:dyDescent="0.25">
      <c r="A198" s="183" t="s">
        <v>232</v>
      </c>
      <c r="B198" s="183"/>
      <c r="C198" s="183"/>
      <c r="D198" s="183"/>
      <c r="E198" s="183"/>
      <c r="F198" s="183"/>
      <c r="G198" s="45"/>
      <c r="H198" s="45"/>
      <c r="I198" s="45"/>
      <c r="J198" s="45"/>
      <c r="K198" s="45"/>
      <c r="L198" s="45"/>
      <c r="M198" s="45"/>
    </row>
    <row r="199" spans="1:13" s="58" customFormat="1" ht="11.25" x14ac:dyDescent="0.2">
      <c r="A199" s="56"/>
      <c r="B199" s="56"/>
      <c r="C199" s="56"/>
      <c r="D199" s="56"/>
      <c r="E199" s="56"/>
      <c r="F199" s="57" t="s">
        <v>7</v>
      </c>
    </row>
    <row r="200" spans="1:13" ht="15.75" customHeight="1" x14ac:dyDescent="0.25">
      <c r="A200" s="193" t="s">
        <v>10</v>
      </c>
      <c r="B200" s="194"/>
      <c r="C200" s="195" t="s">
        <v>11</v>
      </c>
      <c r="D200" s="195"/>
      <c r="E200" s="195"/>
      <c r="F200" s="195"/>
    </row>
    <row r="201" spans="1:13" ht="17.25" customHeight="1" x14ac:dyDescent="0.25">
      <c r="A201" s="41" t="s">
        <v>12</v>
      </c>
      <c r="B201" s="72">
        <v>33.5</v>
      </c>
      <c r="C201" s="171" t="s">
        <v>27</v>
      </c>
      <c r="D201" s="172"/>
      <c r="E201" s="173"/>
      <c r="F201" s="190">
        <f>E61</f>
        <v>-6208.4937599999994</v>
      </c>
      <c r="M201" s="43"/>
    </row>
    <row r="202" spans="1:13" ht="15.75" customHeight="1" x14ac:dyDescent="0.2">
      <c r="A202" s="42" t="s">
        <v>13</v>
      </c>
      <c r="B202" s="72">
        <f>-7537.9+30.91729+544.98895</f>
        <v>-6961.9937599999994</v>
      </c>
      <c r="C202" s="174"/>
      <c r="D202" s="175"/>
      <c r="E202" s="176"/>
      <c r="F202" s="191"/>
    </row>
    <row r="203" spans="1:13" ht="16.5" customHeight="1" x14ac:dyDescent="0.25">
      <c r="A203" s="41" t="s">
        <v>28</v>
      </c>
      <c r="B203" s="72">
        <v>720</v>
      </c>
      <c r="C203" s="177"/>
      <c r="D203" s="178"/>
      <c r="E203" s="179"/>
      <c r="F203" s="192"/>
      <c r="G203" s="5">
        <f>-48.5-182.6+30.6-370.6-1713.1+150+1563.1+8173+48.5</f>
        <v>7650.4</v>
      </c>
      <c r="H203" s="16">
        <f>G203-E195</f>
        <v>-21315.700000000004</v>
      </c>
    </row>
    <row r="204" spans="1:13" ht="16.5" customHeight="1" x14ac:dyDescent="0.2">
      <c r="A204" s="180" t="s">
        <v>153</v>
      </c>
      <c r="B204" s="190">
        <v>24924</v>
      </c>
      <c r="C204" s="184" t="s">
        <v>154</v>
      </c>
      <c r="D204" s="185"/>
      <c r="E204" s="186"/>
      <c r="F204" s="74">
        <v>7447</v>
      </c>
      <c r="H204" s="16"/>
    </row>
    <row r="205" spans="1:13" ht="16.5" customHeight="1" x14ac:dyDescent="0.2">
      <c r="A205" s="181"/>
      <c r="B205" s="191"/>
      <c r="C205" s="184" t="s">
        <v>168</v>
      </c>
      <c r="D205" s="185"/>
      <c r="E205" s="186"/>
      <c r="F205" s="74">
        <f>313-84.6</f>
        <v>228.4</v>
      </c>
      <c r="H205" s="16"/>
    </row>
    <row r="206" spans="1:13" ht="16.5" customHeight="1" x14ac:dyDescent="0.2">
      <c r="A206" s="181"/>
      <c r="B206" s="191"/>
      <c r="C206" s="184" t="s">
        <v>155</v>
      </c>
      <c r="D206" s="185"/>
      <c r="E206" s="186"/>
      <c r="F206" s="74">
        <v>849</v>
      </c>
      <c r="H206" s="16"/>
    </row>
    <row r="207" spans="1:13" ht="16.5" customHeight="1" x14ac:dyDescent="0.2">
      <c r="A207" s="181"/>
      <c r="B207" s="191"/>
      <c r="C207" s="184" t="s">
        <v>156</v>
      </c>
      <c r="D207" s="185"/>
      <c r="E207" s="186"/>
      <c r="F207" s="74">
        <v>1543.8</v>
      </c>
      <c r="H207" s="16"/>
    </row>
    <row r="208" spans="1:13" ht="16.5" customHeight="1" x14ac:dyDescent="0.2">
      <c r="A208" s="181"/>
      <c r="B208" s="191"/>
      <c r="C208" s="184" t="s">
        <v>161</v>
      </c>
      <c r="D208" s="185"/>
      <c r="E208" s="186"/>
      <c r="F208" s="74">
        <v>1554.3</v>
      </c>
      <c r="H208" s="16"/>
    </row>
    <row r="209" spans="1:13" ht="16.5" customHeight="1" x14ac:dyDescent="0.2">
      <c r="A209" s="181"/>
      <c r="B209" s="191"/>
      <c r="C209" s="184" t="s">
        <v>157</v>
      </c>
      <c r="D209" s="185"/>
      <c r="E209" s="186"/>
      <c r="F209" s="74">
        <v>213.7</v>
      </c>
      <c r="H209" s="16"/>
    </row>
    <row r="210" spans="1:13" ht="16.5" customHeight="1" x14ac:dyDescent="0.2">
      <c r="A210" s="181"/>
      <c r="B210" s="191"/>
      <c r="C210" s="184" t="s">
        <v>158</v>
      </c>
      <c r="D210" s="185"/>
      <c r="E210" s="186"/>
      <c r="F210" s="74">
        <v>1301.5</v>
      </c>
      <c r="H210" s="16"/>
    </row>
    <row r="211" spans="1:13" ht="33" customHeight="1" x14ac:dyDescent="0.2">
      <c r="A211" s="181"/>
      <c r="B211" s="191"/>
      <c r="C211" s="184" t="s">
        <v>159</v>
      </c>
      <c r="D211" s="185"/>
      <c r="E211" s="186"/>
      <c r="F211" s="74">
        <v>213.6</v>
      </c>
      <c r="H211" s="16"/>
    </row>
    <row r="212" spans="1:13" ht="14.25" customHeight="1" x14ac:dyDescent="0.2">
      <c r="A212" s="181"/>
      <c r="B212" s="191"/>
      <c r="C212" s="184" t="s">
        <v>160</v>
      </c>
      <c r="D212" s="185"/>
      <c r="E212" s="186"/>
      <c r="F212" s="74">
        <f>1130.5+84.6</f>
        <v>1215.0999999999999</v>
      </c>
      <c r="H212" s="16"/>
    </row>
    <row r="213" spans="1:13" ht="33" customHeight="1" x14ac:dyDescent="0.2">
      <c r="A213" s="181"/>
      <c r="B213" s="191"/>
      <c r="C213" s="184" t="s">
        <v>162</v>
      </c>
      <c r="D213" s="185"/>
      <c r="E213" s="186"/>
      <c r="F213" s="74">
        <v>670.6</v>
      </c>
      <c r="H213" s="16"/>
    </row>
    <row r="214" spans="1:13" ht="16.5" customHeight="1" x14ac:dyDescent="0.2">
      <c r="A214" s="181"/>
      <c r="B214" s="191"/>
      <c r="C214" s="184" t="s">
        <v>163</v>
      </c>
      <c r="D214" s="185"/>
      <c r="E214" s="186"/>
      <c r="F214" s="74">
        <v>930.4</v>
      </c>
      <c r="H214" s="16"/>
    </row>
    <row r="215" spans="1:13" ht="16.5" customHeight="1" x14ac:dyDescent="0.2">
      <c r="A215" s="181"/>
      <c r="B215" s="191"/>
      <c r="C215" s="184" t="s">
        <v>164</v>
      </c>
      <c r="D215" s="185"/>
      <c r="E215" s="186"/>
      <c r="F215" s="74">
        <v>1589</v>
      </c>
      <c r="H215" s="16"/>
    </row>
    <row r="216" spans="1:13" ht="16.5" customHeight="1" x14ac:dyDescent="0.2">
      <c r="A216" s="181"/>
      <c r="B216" s="191"/>
      <c r="C216" s="184" t="s">
        <v>163</v>
      </c>
      <c r="D216" s="185"/>
      <c r="E216" s="186"/>
      <c r="F216" s="74">
        <v>2190.4</v>
      </c>
      <c r="H216" s="16"/>
    </row>
    <row r="217" spans="1:13" ht="16.5" customHeight="1" x14ac:dyDescent="0.2">
      <c r="A217" s="181"/>
      <c r="B217" s="191"/>
      <c r="C217" s="184" t="s">
        <v>165</v>
      </c>
      <c r="D217" s="185"/>
      <c r="E217" s="186"/>
      <c r="F217" s="74">
        <v>4609.7</v>
      </c>
      <c r="H217" s="16"/>
    </row>
    <row r="218" spans="1:13" ht="16.5" customHeight="1" x14ac:dyDescent="0.2">
      <c r="A218" s="181"/>
      <c r="B218" s="191"/>
      <c r="C218" s="187" t="s">
        <v>88</v>
      </c>
      <c r="D218" s="188"/>
      <c r="E218" s="189"/>
      <c r="F218" s="74">
        <v>64.5</v>
      </c>
      <c r="H218" s="16"/>
    </row>
    <row r="219" spans="1:13" ht="16.5" customHeight="1" x14ac:dyDescent="0.2">
      <c r="A219" s="181"/>
      <c r="B219" s="191"/>
      <c r="C219" s="184" t="s">
        <v>166</v>
      </c>
      <c r="D219" s="185"/>
      <c r="E219" s="186"/>
      <c r="F219" s="74">
        <v>219.6</v>
      </c>
      <c r="H219" s="16"/>
    </row>
    <row r="220" spans="1:13" ht="16.5" customHeight="1" x14ac:dyDescent="0.2">
      <c r="A220" s="182"/>
      <c r="B220" s="192"/>
      <c r="C220" s="184" t="s">
        <v>167</v>
      </c>
      <c r="D220" s="185"/>
      <c r="E220" s="186"/>
      <c r="F220" s="74">
        <v>83.4</v>
      </c>
      <c r="H220" s="16"/>
    </row>
    <row r="221" spans="1:13" ht="48" customHeight="1" x14ac:dyDescent="0.2">
      <c r="A221" s="60" t="s">
        <v>84</v>
      </c>
      <c r="B221" s="73">
        <v>65</v>
      </c>
      <c r="C221" s="184" t="s">
        <v>170</v>
      </c>
      <c r="D221" s="185"/>
      <c r="E221" s="186"/>
      <c r="F221" s="72">
        <v>45</v>
      </c>
    </row>
    <row r="222" spans="1:13" ht="16.5" customHeight="1" x14ac:dyDescent="0.2">
      <c r="A222" s="60" t="s">
        <v>22</v>
      </c>
      <c r="B222" s="73">
        <v>1500</v>
      </c>
      <c r="C222" s="184" t="s">
        <v>89</v>
      </c>
      <c r="D222" s="185"/>
      <c r="E222" s="186"/>
      <c r="F222" s="75">
        <v>1500</v>
      </c>
    </row>
    <row r="223" spans="1:13" ht="30.75" customHeight="1" x14ac:dyDescent="0.2">
      <c r="A223" s="76" t="s">
        <v>193</v>
      </c>
      <c r="B223" s="72">
        <v>2497.1</v>
      </c>
      <c r="C223" s="184" t="s">
        <v>160</v>
      </c>
      <c r="D223" s="185"/>
      <c r="E223" s="186"/>
      <c r="F223" s="72">
        <v>2497.1</v>
      </c>
    </row>
    <row r="224" spans="1:13" ht="15" x14ac:dyDescent="0.25">
      <c r="A224" s="18" t="s">
        <v>9</v>
      </c>
      <c r="B224" s="77">
        <f>SUM(B201:B222)</f>
        <v>20280.506240000002</v>
      </c>
      <c r="C224" s="196" t="s">
        <v>9</v>
      </c>
      <c r="D224" s="196"/>
      <c r="E224" s="196"/>
      <c r="F224" s="78">
        <f>SUM(F201:F222)</f>
        <v>20260.506239999999</v>
      </c>
      <c r="M224" s="43">
        <f>B224-F224</f>
        <v>20.000000000003638</v>
      </c>
    </row>
    <row r="225" spans="1:12" ht="0.75" customHeight="1" x14ac:dyDescent="0.25">
      <c r="A225" s="13"/>
      <c r="B225" s="21"/>
      <c r="C225" s="13"/>
      <c r="D225" s="13"/>
      <c r="E225" s="13"/>
      <c r="F225" s="24">
        <f>F224-B224</f>
        <v>-20.000000000003638</v>
      </c>
    </row>
    <row r="226" spans="1:12" ht="18" customHeight="1" x14ac:dyDescent="0.25">
      <c r="A226" s="197" t="s">
        <v>66</v>
      </c>
      <c r="B226" s="197"/>
      <c r="C226" s="197"/>
      <c r="D226" s="197"/>
      <c r="E226" s="198" t="s">
        <v>67</v>
      </c>
      <c r="F226" s="198"/>
    </row>
    <row r="227" spans="1:12" ht="1.5" customHeight="1" x14ac:dyDescent="0.25">
      <c r="A227" s="2"/>
      <c r="B227" s="3"/>
      <c r="C227" s="3"/>
      <c r="D227" s="4"/>
      <c r="E227" s="1"/>
      <c r="F227" s="4"/>
    </row>
    <row r="228" spans="1:12" ht="15.75" customHeight="1" x14ac:dyDescent="0.2">
      <c r="B228" s="16"/>
    </row>
    <row r="229" spans="1:12" ht="17.25" customHeight="1" x14ac:dyDescent="0.2"/>
    <row r="230" spans="1:12" ht="14.25" customHeight="1" x14ac:dyDescent="0.2">
      <c r="G230" s="16"/>
      <c r="H230" s="16"/>
      <c r="J230" s="16"/>
      <c r="L230" s="16"/>
    </row>
    <row r="231" spans="1:12" ht="14.25" customHeight="1" x14ac:dyDescent="0.2">
      <c r="G231" s="16"/>
      <c r="H231" s="16"/>
      <c r="J231" s="16"/>
      <c r="L231" s="16"/>
    </row>
  </sheetData>
  <mergeCells count="152">
    <mergeCell ref="C200:F200"/>
    <mergeCell ref="A184:A194"/>
    <mergeCell ref="B184:C184"/>
    <mergeCell ref="C224:E224"/>
    <mergeCell ref="A226:D226"/>
    <mergeCell ref="E226:F226"/>
    <mergeCell ref="C210:E210"/>
    <mergeCell ref="C211:E211"/>
    <mergeCell ref="C212:E212"/>
    <mergeCell ref="C213:E213"/>
    <mergeCell ref="C214:E214"/>
    <mergeCell ref="C222:E222"/>
    <mergeCell ref="C221:E221"/>
    <mergeCell ref="C223:E223"/>
    <mergeCell ref="C219:E219"/>
    <mergeCell ref="C220:E220"/>
    <mergeCell ref="C215:E215"/>
    <mergeCell ref="B194:C194"/>
    <mergeCell ref="B195:C195"/>
    <mergeCell ref="B185:C185"/>
    <mergeCell ref="B179:C179"/>
    <mergeCell ref="B180:C180"/>
    <mergeCell ref="B183:C183"/>
    <mergeCell ref="B186:C186"/>
    <mergeCell ref="C201:E203"/>
    <mergeCell ref="A204:A220"/>
    <mergeCell ref="A155:A169"/>
    <mergeCell ref="B168:C168"/>
    <mergeCell ref="A197:F197"/>
    <mergeCell ref="C216:E216"/>
    <mergeCell ref="C217:E217"/>
    <mergeCell ref="C218:E218"/>
    <mergeCell ref="B204:B220"/>
    <mergeCell ref="C204:E204"/>
    <mergeCell ref="C205:E205"/>
    <mergeCell ref="C206:E206"/>
    <mergeCell ref="C207:E207"/>
    <mergeCell ref="C208:E208"/>
    <mergeCell ref="C209:E209"/>
    <mergeCell ref="A177:A182"/>
    <mergeCell ref="B193:C193"/>
    <mergeCell ref="F201:F203"/>
    <mergeCell ref="A198:F198"/>
    <mergeCell ref="A200:B200"/>
    <mergeCell ref="A170:A175"/>
    <mergeCell ref="A144:A148"/>
    <mergeCell ref="A149:A154"/>
    <mergeCell ref="B150:C150"/>
    <mergeCell ref="B151:C151"/>
    <mergeCell ref="B152:C152"/>
    <mergeCell ref="B154:C154"/>
    <mergeCell ref="B171:C171"/>
    <mergeCell ref="B172:C172"/>
    <mergeCell ref="B174:C174"/>
    <mergeCell ref="B175:C175"/>
    <mergeCell ref="B169:C169"/>
    <mergeCell ref="B170:C170"/>
    <mergeCell ref="B176:C176"/>
    <mergeCell ref="B153:C153"/>
    <mergeCell ref="B166:C166"/>
    <mergeCell ref="B167:C167"/>
    <mergeCell ref="B191:C191"/>
    <mergeCell ref="B192:C192"/>
    <mergeCell ref="B177:C177"/>
    <mergeCell ref="B178:C178"/>
    <mergeCell ref="A98:F98"/>
    <mergeCell ref="A100:F100"/>
    <mergeCell ref="A102:F102"/>
    <mergeCell ref="B120:C120"/>
    <mergeCell ref="A121:A143"/>
    <mergeCell ref="A103:F103"/>
    <mergeCell ref="A105:F105"/>
    <mergeCell ref="A107:F107"/>
    <mergeCell ref="A108:F108"/>
    <mergeCell ref="A109:F109"/>
    <mergeCell ref="A110:F110"/>
    <mergeCell ref="A115:F115"/>
    <mergeCell ref="A111:F111"/>
    <mergeCell ref="A113:F113"/>
    <mergeCell ref="A117:F117"/>
    <mergeCell ref="A112:F112"/>
    <mergeCell ref="A116:F116"/>
    <mergeCell ref="A118:F118"/>
    <mergeCell ref="A114:F114"/>
    <mergeCell ref="A87:F87"/>
    <mergeCell ref="A89:F89"/>
    <mergeCell ref="A90:F90"/>
    <mergeCell ref="A91:F91"/>
    <mergeCell ref="A92:F92"/>
    <mergeCell ref="A93:F93"/>
    <mergeCell ref="A94:F94"/>
    <mergeCell ref="A95:F95"/>
    <mergeCell ref="A97:F97"/>
    <mergeCell ref="A84:F84"/>
    <mergeCell ref="A82:F82"/>
    <mergeCell ref="A85:F85"/>
    <mergeCell ref="A86:F86"/>
    <mergeCell ref="A76:F76"/>
    <mergeCell ref="A77:F77"/>
    <mergeCell ref="A79:F79"/>
    <mergeCell ref="A78:F78"/>
    <mergeCell ref="A81:F81"/>
    <mergeCell ref="A80:F80"/>
    <mergeCell ref="A83:F83"/>
    <mergeCell ref="A52:A60"/>
    <mergeCell ref="B61:C61"/>
    <mergeCell ref="A63:F63"/>
    <mergeCell ref="A64:F64"/>
    <mergeCell ref="A65:F65"/>
    <mergeCell ref="A66:F66"/>
    <mergeCell ref="A71:F71"/>
    <mergeCell ref="A72:F72"/>
    <mergeCell ref="A75:F75"/>
    <mergeCell ref="A67:F67"/>
    <mergeCell ref="A68:F68"/>
    <mergeCell ref="A69:F69"/>
    <mergeCell ref="A70:F70"/>
    <mergeCell ref="A73:F73"/>
    <mergeCell ref="A74:F74"/>
    <mergeCell ref="A37:F37"/>
    <mergeCell ref="A38:F38"/>
    <mergeCell ref="A39:F39"/>
    <mergeCell ref="A40:F40"/>
    <mergeCell ref="A41:F41"/>
    <mergeCell ref="A42:F42"/>
    <mergeCell ref="B48:C48"/>
    <mergeCell ref="A49:A51"/>
    <mergeCell ref="B49:C49"/>
    <mergeCell ref="A43:F43"/>
    <mergeCell ref="A44:F44"/>
    <mergeCell ref="B46:C46"/>
    <mergeCell ref="B47:C47"/>
    <mergeCell ref="A47:A48"/>
    <mergeCell ref="A29:F29"/>
    <mergeCell ref="A34:F34"/>
    <mergeCell ref="A35:F35"/>
    <mergeCell ref="A36:F36"/>
    <mergeCell ref="A30:F30"/>
    <mergeCell ref="A31:F31"/>
    <mergeCell ref="A32:F32"/>
    <mergeCell ref="A33:F33"/>
    <mergeCell ref="A1:F1"/>
    <mergeCell ref="A2:F2"/>
    <mergeCell ref="A3:F3"/>
    <mergeCell ref="A4:F4"/>
    <mergeCell ref="A5:F5"/>
    <mergeCell ref="A6:F6"/>
    <mergeCell ref="A7:F7"/>
    <mergeCell ref="A8:F8"/>
    <mergeCell ref="A28:F28"/>
    <mergeCell ref="A9:F9"/>
    <mergeCell ref="A27:F27"/>
  </mergeCells>
  <pageMargins left="0.47244094488188981" right="0" top="0.6" bottom="0.17" header="0.15748031496062992" footer="0.11811023622047245"/>
  <pageSetup paperSize="9" scale="86" fitToHeight="14"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G312"/>
  <sheetViews>
    <sheetView tabSelected="1" topLeftCell="A282" zoomScale="95" zoomScaleNormal="95" zoomScaleSheetLayoutView="90" workbookViewId="0">
      <selection activeCell="G1" sqref="G1:I1048576"/>
    </sheetView>
  </sheetViews>
  <sheetFormatPr defaultColWidth="9.140625" defaultRowHeight="18" x14ac:dyDescent="0.25"/>
  <cols>
    <col min="1" max="1" width="48.7109375" style="80" customWidth="1"/>
    <col min="2" max="2" width="18.42578125" style="80" customWidth="1"/>
    <col min="3" max="3" width="17" style="80" customWidth="1"/>
    <col min="4" max="4" width="18.140625" style="80" customWidth="1"/>
    <col min="5" max="5" width="20.5703125" style="80" customWidth="1"/>
    <col min="6" max="6" width="24" style="80" customWidth="1"/>
    <col min="7" max="7" width="11.7109375" style="80" customWidth="1"/>
    <col min="8" max="8" width="12.140625" style="80" customWidth="1"/>
    <col min="9" max="16384" width="9.140625" style="80"/>
  </cols>
  <sheetData>
    <row r="1" spans="1:6" ht="19.5" customHeight="1" x14ac:dyDescent="0.3">
      <c r="A1" s="219" t="s">
        <v>0</v>
      </c>
      <c r="B1" s="219"/>
      <c r="C1" s="219"/>
      <c r="D1" s="219"/>
      <c r="E1" s="219"/>
      <c r="F1" s="219"/>
    </row>
    <row r="2" spans="1:6" ht="66.75" customHeight="1" x14ac:dyDescent="0.25">
      <c r="A2" s="220" t="s">
        <v>253</v>
      </c>
      <c r="B2" s="220"/>
      <c r="C2" s="220"/>
      <c r="D2" s="220"/>
      <c r="E2" s="220"/>
      <c r="F2" s="220"/>
    </row>
    <row r="3" spans="1:6" s="123" customFormat="1" ht="98.25" customHeight="1" x14ac:dyDescent="0.25">
      <c r="A3" s="222" t="s">
        <v>482</v>
      </c>
      <c r="B3" s="222"/>
      <c r="C3" s="222"/>
      <c r="D3" s="222"/>
      <c r="E3" s="222"/>
      <c r="F3" s="222"/>
    </row>
    <row r="4" spans="1:6" ht="17.45" customHeight="1" x14ac:dyDescent="0.25">
      <c r="A4" s="222" t="s">
        <v>470</v>
      </c>
      <c r="B4" s="222"/>
      <c r="C4" s="222"/>
      <c r="D4" s="222"/>
      <c r="E4" s="222"/>
      <c r="F4" s="222"/>
    </row>
    <row r="5" spans="1:6" ht="21" customHeight="1" x14ac:dyDescent="0.25">
      <c r="A5" s="137" t="s">
        <v>472</v>
      </c>
      <c r="B5" s="137"/>
      <c r="C5" s="137"/>
      <c r="D5" s="137"/>
      <c r="E5" s="137"/>
      <c r="F5" s="137"/>
    </row>
    <row r="6" spans="1:6" ht="58.5" customHeight="1" x14ac:dyDescent="0.25">
      <c r="A6" s="230" t="s">
        <v>471</v>
      </c>
      <c r="B6" s="230"/>
      <c r="C6" s="230"/>
      <c r="D6" s="230"/>
      <c r="E6" s="230"/>
      <c r="F6" s="230"/>
    </row>
    <row r="7" spans="1:6" ht="6.75" customHeight="1" x14ac:dyDescent="0.25">
      <c r="A7" s="137"/>
      <c r="B7" s="137"/>
      <c r="C7" s="137"/>
      <c r="D7" s="137"/>
      <c r="E7" s="137"/>
      <c r="F7" s="137"/>
    </row>
    <row r="8" spans="1:6" ht="24" hidden="1" customHeight="1" x14ac:dyDescent="0.3">
      <c r="A8" s="231" t="s">
        <v>382</v>
      </c>
      <c r="B8" s="231"/>
      <c r="C8" s="231"/>
      <c r="D8" s="231"/>
      <c r="E8" s="231"/>
      <c r="F8" s="231"/>
    </row>
    <row r="9" spans="1:6" ht="18" customHeight="1" x14ac:dyDescent="0.3">
      <c r="A9" s="231" t="s">
        <v>383</v>
      </c>
      <c r="B9" s="231"/>
      <c r="C9" s="231"/>
      <c r="D9" s="231"/>
      <c r="E9" s="109"/>
      <c r="F9" s="110"/>
    </row>
    <row r="10" spans="1:6" ht="25.5" customHeight="1" x14ac:dyDescent="0.25">
      <c r="A10" s="224" t="s">
        <v>384</v>
      </c>
      <c r="B10" s="224"/>
      <c r="C10" s="224"/>
      <c r="D10" s="224"/>
      <c r="E10" s="224"/>
      <c r="F10" s="224"/>
    </row>
    <row r="11" spans="1:6" ht="20.25" hidden="1" customHeight="1" x14ac:dyDescent="0.25">
      <c r="A11" s="232" t="s">
        <v>257</v>
      </c>
      <c r="B11" s="232"/>
      <c r="C11" s="232"/>
      <c r="D11" s="232"/>
      <c r="E11" s="232"/>
      <c r="F11" s="110"/>
    </row>
    <row r="12" spans="1:6" ht="23.25" customHeight="1" x14ac:dyDescent="0.25">
      <c r="A12" s="232" t="s">
        <v>473</v>
      </c>
      <c r="B12" s="232"/>
      <c r="C12" s="232"/>
      <c r="D12" s="232"/>
      <c r="E12" s="232"/>
      <c r="F12" s="232"/>
    </row>
    <row r="13" spans="1:6" ht="78" customHeight="1" x14ac:dyDescent="0.25">
      <c r="A13" s="232" t="s">
        <v>258</v>
      </c>
      <c r="B13" s="232"/>
      <c r="C13" s="232"/>
      <c r="D13" s="232"/>
      <c r="E13" s="232"/>
      <c r="F13" s="232"/>
    </row>
    <row r="14" spans="1:6" ht="14.25" customHeight="1" x14ac:dyDescent="0.25">
      <c r="A14" s="233"/>
      <c r="B14" s="233"/>
      <c r="C14" s="233"/>
      <c r="D14" s="233"/>
      <c r="E14" s="234" t="s">
        <v>248</v>
      </c>
      <c r="F14" s="233"/>
    </row>
    <row r="15" spans="1:6" ht="14.25" customHeight="1" x14ac:dyDescent="0.25">
      <c r="A15" s="235" t="s">
        <v>15</v>
      </c>
      <c r="B15" s="236"/>
      <c r="C15" s="237" t="s">
        <v>259</v>
      </c>
      <c r="D15" s="238" t="s">
        <v>260</v>
      </c>
      <c r="E15" s="238" t="s">
        <v>17</v>
      </c>
      <c r="F15" s="233"/>
    </row>
    <row r="16" spans="1:6" ht="14.25" customHeight="1" x14ac:dyDescent="0.25">
      <c r="A16" s="239" t="s">
        <v>261</v>
      </c>
      <c r="B16" s="240"/>
      <c r="C16" s="237"/>
      <c r="D16" s="238"/>
      <c r="E16" s="241">
        <v>31789</v>
      </c>
      <c r="F16" s="233"/>
    </row>
    <row r="17" spans="1:6" ht="78" customHeight="1" x14ac:dyDescent="0.25">
      <c r="A17" s="242" t="s">
        <v>262</v>
      </c>
      <c r="B17" s="243"/>
      <c r="C17" s="244">
        <v>412304</v>
      </c>
      <c r="D17" s="238">
        <v>432310</v>
      </c>
      <c r="E17" s="238">
        <v>20006</v>
      </c>
      <c r="F17" s="233"/>
    </row>
    <row r="18" spans="1:6" ht="115.5" customHeight="1" x14ac:dyDescent="0.25">
      <c r="A18" s="242" t="s">
        <v>263</v>
      </c>
      <c r="B18" s="243"/>
      <c r="C18" s="244">
        <v>3650</v>
      </c>
      <c r="D18" s="238">
        <v>2610</v>
      </c>
      <c r="E18" s="238">
        <v>-1040</v>
      </c>
      <c r="F18" s="233"/>
    </row>
    <row r="19" spans="1:6" ht="48" customHeight="1" x14ac:dyDescent="0.25">
      <c r="A19" s="242" t="s">
        <v>264</v>
      </c>
      <c r="B19" s="243"/>
      <c r="C19" s="244">
        <v>6900</v>
      </c>
      <c r="D19" s="238">
        <v>5145</v>
      </c>
      <c r="E19" s="238">
        <v>-1755</v>
      </c>
      <c r="F19" s="233"/>
    </row>
    <row r="20" spans="1:6" ht="81.75" customHeight="1" x14ac:dyDescent="0.25">
      <c r="A20" s="242" t="s">
        <v>265</v>
      </c>
      <c r="B20" s="243"/>
      <c r="C20" s="244">
        <v>937</v>
      </c>
      <c r="D20" s="238">
        <v>1520</v>
      </c>
      <c r="E20" s="238">
        <v>583</v>
      </c>
      <c r="F20" s="233"/>
    </row>
    <row r="21" spans="1:6" ht="124.5" customHeight="1" x14ac:dyDescent="0.25">
      <c r="A21" s="242" t="s">
        <v>385</v>
      </c>
      <c r="B21" s="243"/>
      <c r="C21" s="238">
        <v>22890</v>
      </c>
      <c r="D21" s="238">
        <v>25019</v>
      </c>
      <c r="E21" s="238">
        <v>2129</v>
      </c>
      <c r="F21" s="233"/>
    </row>
    <row r="22" spans="1:6" ht="72" customHeight="1" x14ac:dyDescent="0.25">
      <c r="A22" s="242" t="s">
        <v>386</v>
      </c>
      <c r="B22" s="243"/>
      <c r="C22" s="238">
        <v>9417</v>
      </c>
      <c r="D22" s="238">
        <v>12134</v>
      </c>
      <c r="E22" s="238">
        <v>2717</v>
      </c>
      <c r="F22" s="233"/>
    </row>
    <row r="23" spans="1:6" ht="83.25" customHeight="1" x14ac:dyDescent="0.25">
      <c r="A23" s="242" t="s">
        <v>387</v>
      </c>
      <c r="B23" s="243"/>
      <c r="C23" s="238">
        <v>52</v>
      </c>
      <c r="D23" s="238">
        <v>67</v>
      </c>
      <c r="E23" s="238">
        <v>15</v>
      </c>
      <c r="F23" s="233"/>
    </row>
    <row r="24" spans="1:6" ht="72" customHeight="1" x14ac:dyDescent="0.25">
      <c r="A24" s="242" t="s">
        <v>388</v>
      </c>
      <c r="B24" s="243"/>
      <c r="C24" s="238">
        <v>12540</v>
      </c>
      <c r="D24" s="238">
        <v>13278</v>
      </c>
      <c r="E24" s="238">
        <v>738</v>
      </c>
      <c r="F24" s="233"/>
    </row>
    <row r="25" spans="1:6" ht="65.25" customHeight="1" x14ac:dyDescent="0.25">
      <c r="A25" s="242" t="s">
        <v>389</v>
      </c>
      <c r="B25" s="243"/>
      <c r="C25" s="238">
        <v>-1181</v>
      </c>
      <c r="D25" s="238">
        <v>-1408</v>
      </c>
      <c r="E25" s="238">
        <v>-227</v>
      </c>
      <c r="F25" s="233"/>
    </row>
    <row r="26" spans="1:6" ht="36" customHeight="1" x14ac:dyDescent="0.25">
      <c r="A26" s="242" t="s">
        <v>266</v>
      </c>
      <c r="B26" s="243"/>
      <c r="C26" s="238">
        <v>48070</v>
      </c>
      <c r="D26" s="238">
        <v>59125</v>
      </c>
      <c r="E26" s="238">
        <v>11055</v>
      </c>
      <c r="F26" s="233"/>
    </row>
    <row r="27" spans="1:6" ht="31.5" customHeight="1" x14ac:dyDescent="0.25">
      <c r="A27" s="242" t="s">
        <v>267</v>
      </c>
      <c r="B27" s="243"/>
      <c r="C27" s="238">
        <v>13081</v>
      </c>
      <c r="D27" s="244">
        <v>11161</v>
      </c>
      <c r="E27" s="238">
        <v>-1920</v>
      </c>
      <c r="F27" s="233"/>
    </row>
    <row r="28" spans="1:6" ht="18.75" customHeight="1" x14ac:dyDescent="0.25">
      <c r="A28" s="242" t="s">
        <v>390</v>
      </c>
      <c r="B28" s="243"/>
      <c r="C28" s="237">
        <v>13276</v>
      </c>
      <c r="D28" s="244">
        <v>14520</v>
      </c>
      <c r="E28" s="238">
        <v>1244</v>
      </c>
      <c r="F28" s="233"/>
    </row>
    <row r="29" spans="1:6" ht="21.75" customHeight="1" x14ac:dyDescent="0.25">
      <c r="A29" s="242" t="s">
        <v>268</v>
      </c>
      <c r="B29" s="243"/>
      <c r="C29" s="237">
        <v>27960</v>
      </c>
      <c r="D29" s="245">
        <v>26290</v>
      </c>
      <c r="E29" s="238">
        <v>-1670</v>
      </c>
      <c r="F29" s="233"/>
    </row>
    <row r="30" spans="1:6" ht="21.75" customHeight="1" x14ac:dyDescent="0.25">
      <c r="A30" s="246" t="s">
        <v>391</v>
      </c>
      <c r="B30" s="247"/>
      <c r="C30" s="237">
        <v>7207</v>
      </c>
      <c r="D30" s="245">
        <v>6350</v>
      </c>
      <c r="E30" s="238">
        <v>-857</v>
      </c>
      <c r="F30" s="233"/>
    </row>
    <row r="31" spans="1:6" ht="18.75" customHeight="1" x14ac:dyDescent="0.25">
      <c r="A31" s="242" t="s">
        <v>269</v>
      </c>
      <c r="B31" s="243"/>
      <c r="C31" s="237">
        <v>10690</v>
      </c>
      <c r="D31" s="244">
        <v>11461</v>
      </c>
      <c r="E31" s="238">
        <v>771</v>
      </c>
      <c r="F31" s="233"/>
    </row>
    <row r="32" spans="1:6" ht="18.75" customHeight="1" x14ac:dyDescent="0.25">
      <c r="A32" s="239" t="s">
        <v>270</v>
      </c>
      <c r="B32" s="240"/>
      <c r="C32" s="237"/>
      <c r="D32" s="238"/>
      <c r="E32" s="241">
        <v>9642.2999999999993</v>
      </c>
      <c r="F32" s="233"/>
    </row>
    <row r="33" spans="1:6" ht="69" customHeight="1" x14ac:dyDescent="0.25">
      <c r="A33" s="242" t="s">
        <v>392</v>
      </c>
      <c r="B33" s="243"/>
      <c r="C33" s="237">
        <v>37252</v>
      </c>
      <c r="D33" s="237">
        <v>43252</v>
      </c>
      <c r="E33" s="238">
        <v>6000</v>
      </c>
      <c r="F33" s="233"/>
    </row>
    <row r="34" spans="1:6" ht="66.75" customHeight="1" x14ac:dyDescent="0.25">
      <c r="A34" s="242" t="s">
        <v>393</v>
      </c>
      <c r="B34" s="243"/>
      <c r="C34" s="237">
        <v>302</v>
      </c>
      <c r="D34" s="237">
        <v>456</v>
      </c>
      <c r="E34" s="238">
        <v>154</v>
      </c>
      <c r="F34" s="233"/>
    </row>
    <row r="35" spans="1:6" ht="31.5" customHeight="1" x14ac:dyDescent="0.25">
      <c r="A35" s="242" t="s">
        <v>394</v>
      </c>
      <c r="B35" s="243"/>
      <c r="C35" s="237">
        <v>18280</v>
      </c>
      <c r="D35" s="237">
        <v>19000</v>
      </c>
      <c r="E35" s="238">
        <v>720</v>
      </c>
      <c r="F35" s="233"/>
    </row>
    <row r="36" spans="1:6" ht="96.75" customHeight="1" x14ac:dyDescent="0.25">
      <c r="A36" s="242" t="s">
        <v>395</v>
      </c>
      <c r="B36" s="243"/>
      <c r="C36" s="237">
        <v>900</v>
      </c>
      <c r="D36" s="237">
        <v>1140</v>
      </c>
      <c r="E36" s="238">
        <v>240</v>
      </c>
      <c r="F36" s="233"/>
    </row>
    <row r="37" spans="1:6" ht="33" customHeight="1" x14ac:dyDescent="0.25">
      <c r="A37" s="242" t="s">
        <v>402</v>
      </c>
      <c r="B37" s="243"/>
      <c r="C37" s="237">
        <v>4121</v>
      </c>
      <c r="D37" s="237">
        <v>5436</v>
      </c>
      <c r="E37" s="238">
        <v>1315</v>
      </c>
      <c r="F37" s="233"/>
    </row>
    <row r="38" spans="1:6" ht="69" customHeight="1" x14ac:dyDescent="0.25">
      <c r="A38" s="242" t="s">
        <v>283</v>
      </c>
      <c r="B38" s="243"/>
      <c r="C38" s="237">
        <v>1666.5</v>
      </c>
      <c r="D38" s="237">
        <v>1959</v>
      </c>
      <c r="E38" s="238">
        <v>292.5</v>
      </c>
      <c r="F38" s="233"/>
    </row>
    <row r="39" spans="1:6" ht="50.25" customHeight="1" x14ac:dyDescent="0.25">
      <c r="A39" s="242" t="s">
        <v>279</v>
      </c>
      <c r="B39" s="243"/>
      <c r="C39" s="237">
        <v>1094.2</v>
      </c>
      <c r="D39" s="237">
        <v>1026</v>
      </c>
      <c r="E39" s="238">
        <v>-68.200000000000045</v>
      </c>
      <c r="F39" s="233"/>
    </row>
    <row r="40" spans="1:6" ht="50.25" customHeight="1" x14ac:dyDescent="0.25">
      <c r="A40" s="242" t="s">
        <v>396</v>
      </c>
      <c r="B40" s="243"/>
      <c r="C40" s="237">
        <v>1379</v>
      </c>
      <c r="D40" s="237">
        <v>1400</v>
      </c>
      <c r="E40" s="238">
        <v>21</v>
      </c>
      <c r="F40" s="233"/>
    </row>
    <row r="41" spans="1:6" ht="34.5" customHeight="1" x14ac:dyDescent="0.25">
      <c r="A41" s="242" t="s">
        <v>397</v>
      </c>
      <c r="B41" s="243"/>
      <c r="C41" s="237">
        <v>2151</v>
      </c>
      <c r="D41" s="237">
        <v>1500</v>
      </c>
      <c r="E41" s="238">
        <v>-651</v>
      </c>
      <c r="F41" s="233"/>
    </row>
    <row r="42" spans="1:6" ht="42" customHeight="1" x14ac:dyDescent="0.25">
      <c r="A42" s="242" t="s">
        <v>397</v>
      </c>
      <c r="B42" s="243"/>
      <c r="C42" s="237">
        <v>358</v>
      </c>
      <c r="D42" s="237">
        <v>1135</v>
      </c>
      <c r="E42" s="238">
        <v>777</v>
      </c>
      <c r="F42" s="233"/>
    </row>
    <row r="43" spans="1:6" ht="37.5" customHeight="1" x14ac:dyDescent="0.25">
      <c r="A43" s="242" t="s">
        <v>398</v>
      </c>
      <c r="B43" s="243"/>
      <c r="C43" s="237">
        <v>431</v>
      </c>
      <c r="D43" s="237">
        <v>246</v>
      </c>
      <c r="E43" s="238">
        <v>-185</v>
      </c>
      <c r="F43" s="233"/>
    </row>
    <row r="44" spans="1:6" ht="70.5" customHeight="1" x14ac:dyDescent="0.25">
      <c r="A44" s="242" t="s">
        <v>399</v>
      </c>
      <c r="B44" s="243"/>
      <c r="C44" s="237">
        <v>7517</v>
      </c>
      <c r="D44" s="237">
        <v>7616</v>
      </c>
      <c r="E44" s="238">
        <v>99</v>
      </c>
      <c r="F44" s="233"/>
    </row>
    <row r="45" spans="1:6" ht="43.5" customHeight="1" x14ac:dyDescent="0.25">
      <c r="A45" s="242" t="s">
        <v>400</v>
      </c>
      <c r="B45" s="243"/>
      <c r="C45" s="237">
        <v>4906</v>
      </c>
      <c r="D45" s="237">
        <v>6175</v>
      </c>
      <c r="E45" s="238">
        <v>1269</v>
      </c>
      <c r="F45" s="233"/>
    </row>
    <row r="46" spans="1:6" ht="24.75" customHeight="1" x14ac:dyDescent="0.25">
      <c r="A46" s="242" t="s">
        <v>401</v>
      </c>
      <c r="B46" s="243"/>
      <c r="C46" s="237">
        <v>2874</v>
      </c>
      <c r="D46" s="237">
        <v>2533</v>
      </c>
      <c r="E46" s="238">
        <v>-341</v>
      </c>
      <c r="F46" s="233"/>
    </row>
    <row r="47" spans="1:6" ht="26.25" customHeight="1" x14ac:dyDescent="0.3">
      <c r="A47" s="239" t="s">
        <v>271</v>
      </c>
      <c r="B47" s="240"/>
      <c r="C47" s="245"/>
      <c r="D47" s="248"/>
      <c r="E47" s="241">
        <v>41431.300000000003</v>
      </c>
      <c r="F47" s="81"/>
    </row>
    <row r="48" spans="1:6" ht="24.75" customHeight="1" x14ac:dyDescent="0.3">
      <c r="A48" s="228"/>
      <c r="B48" s="228"/>
      <c r="C48" s="111"/>
      <c r="D48" s="112"/>
      <c r="E48" s="113"/>
      <c r="F48" s="112"/>
    </row>
    <row r="49" spans="1:6" s="123" customFormat="1" ht="51.75" customHeight="1" x14ac:dyDescent="0.25">
      <c r="A49" s="249" t="s">
        <v>474</v>
      </c>
      <c r="B49" s="249"/>
      <c r="C49" s="249"/>
      <c r="D49" s="249"/>
      <c r="E49" s="249"/>
      <c r="F49" s="249"/>
    </row>
    <row r="50" spans="1:6" s="123" customFormat="1" ht="12" customHeight="1" x14ac:dyDescent="0.3">
      <c r="A50" s="250"/>
      <c r="B50" s="82"/>
      <c r="C50" s="251"/>
      <c r="D50" s="112"/>
      <c r="E50" s="82"/>
      <c r="F50" s="112"/>
    </row>
    <row r="51" spans="1:6" s="123" customFormat="1" ht="30" customHeight="1" x14ac:dyDescent="0.25">
      <c r="A51" s="252" t="s">
        <v>481</v>
      </c>
      <c r="B51" s="252"/>
      <c r="C51" s="252"/>
      <c r="D51" s="252"/>
      <c r="E51" s="252"/>
      <c r="F51" s="252"/>
    </row>
    <row r="52" spans="1:6" s="123" customFormat="1" ht="24.75" hidden="1" customHeight="1" x14ac:dyDescent="0.25">
      <c r="A52" s="137" t="s">
        <v>272</v>
      </c>
      <c r="B52" s="253"/>
      <c r="C52" s="253"/>
      <c r="D52" s="253"/>
      <c r="E52" s="253"/>
      <c r="F52" s="253"/>
    </row>
    <row r="53" spans="1:6" s="123" customFormat="1" ht="50.25" hidden="1" customHeight="1" x14ac:dyDescent="0.25">
      <c r="A53" s="230" t="s">
        <v>282</v>
      </c>
      <c r="B53" s="230"/>
      <c r="C53" s="230"/>
      <c r="D53" s="230"/>
      <c r="E53" s="230"/>
      <c r="F53" s="230"/>
    </row>
    <row r="54" spans="1:6" s="123" customFormat="1" ht="9.75" hidden="1" customHeight="1" x14ac:dyDescent="0.25">
      <c r="A54" s="137"/>
      <c r="B54" s="137"/>
      <c r="C54" s="137"/>
      <c r="D54" s="137"/>
      <c r="E54" s="137"/>
      <c r="F54" s="137"/>
    </row>
    <row r="55" spans="1:6" s="123" customFormat="1" ht="24.75" hidden="1" customHeight="1" x14ac:dyDescent="0.3">
      <c r="A55" s="254" t="s">
        <v>296</v>
      </c>
      <c r="B55" s="254"/>
      <c r="C55" s="254"/>
      <c r="D55" s="255"/>
      <c r="E55" s="256"/>
      <c r="F55" s="257"/>
    </row>
    <row r="56" spans="1:6" s="123" customFormat="1" ht="5.25" hidden="1" customHeight="1" x14ac:dyDescent="0.25">
      <c r="A56" s="258"/>
      <c r="B56" s="258"/>
      <c r="C56" s="258"/>
      <c r="D56" s="258"/>
      <c r="E56" s="258"/>
      <c r="F56" s="258"/>
    </row>
    <row r="57" spans="1:6" s="123" customFormat="1" ht="22.5" hidden="1" customHeight="1" x14ac:dyDescent="0.25">
      <c r="A57" s="137" t="s">
        <v>273</v>
      </c>
      <c r="B57" s="253"/>
      <c r="C57" s="253"/>
      <c r="D57" s="253"/>
      <c r="E57" s="253"/>
      <c r="F57" s="253"/>
    </row>
    <row r="58" spans="1:6" s="123" customFormat="1" ht="52.5" hidden="1" customHeight="1" x14ac:dyDescent="0.25">
      <c r="A58" s="230" t="s">
        <v>278</v>
      </c>
      <c r="B58" s="230"/>
      <c r="C58" s="230"/>
      <c r="D58" s="230"/>
      <c r="E58" s="230"/>
      <c r="F58" s="230"/>
    </row>
    <row r="59" spans="1:6" s="123" customFormat="1" ht="24" hidden="1" customHeight="1" x14ac:dyDescent="0.3">
      <c r="A59" s="231" t="s">
        <v>297</v>
      </c>
      <c r="B59" s="231"/>
      <c r="C59" s="231"/>
      <c r="D59" s="231"/>
      <c r="E59" s="137"/>
      <c r="F59" s="137"/>
    </row>
    <row r="60" spans="1:6" ht="23.25" customHeight="1" x14ac:dyDescent="0.3">
      <c r="A60" s="224"/>
      <c r="B60" s="224"/>
      <c r="C60" s="224"/>
      <c r="D60" s="120"/>
      <c r="E60" s="109"/>
      <c r="F60" s="110"/>
    </row>
    <row r="61" spans="1:6" ht="18.75" customHeight="1" x14ac:dyDescent="0.25">
      <c r="A61" s="83" t="s">
        <v>475</v>
      </c>
      <c r="B61" s="82"/>
      <c r="C61" s="82"/>
      <c r="D61" s="82"/>
      <c r="E61" s="84"/>
      <c r="F61" s="81"/>
    </row>
    <row r="62" spans="1:6" s="114" customFormat="1" ht="64.5" customHeight="1" x14ac:dyDescent="0.3">
      <c r="A62" s="225" t="s">
        <v>483</v>
      </c>
      <c r="B62" s="225"/>
      <c r="C62" s="225"/>
      <c r="D62" s="225"/>
      <c r="E62" s="225"/>
      <c r="F62" s="225"/>
    </row>
    <row r="63" spans="1:6" s="115" customFormat="1" ht="18.75" customHeight="1" x14ac:dyDescent="0.3">
      <c r="A63" s="226" t="s">
        <v>31</v>
      </c>
      <c r="B63" s="226"/>
      <c r="C63" s="226"/>
      <c r="D63" s="226"/>
      <c r="E63" s="226"/>
      <c r="F63" s="226"/>
    </row>
    <row r="64" spans="1:6" s="115" customFormat="1" ht="62.25" customHeight="1" x14ac:dyDescent="0.3">
      <c r="A64" s="226" t="s">
        <v>484</v>
      </c>
      <c r="B64" s="226"/>
      <c r="C64" s="226"/>
      <c r="D64" s="226"/>
      <c r="E64" s="226"/>
      <c r="F64" s="226"/>
    </row>
    <row r="65" spans="1:6" s="115" customFormat="1" ht="192" customHeight="1" x14ac:dyDescent="0.3">
      <c r="A65" s="226" t="s">
        <v>485</v>
      </c>
      <c r="B65" s="226"/>
      <c r="C65" s="226"/>
      <c r="D65" s="226"/>
      <c r="E65" s="226"/>
      <c r="F65" s="226"/>
    </row>
    <row r="66" spans="1:6" s="115" customFormat="1" ht="93" customHeight="1" x14ac:dyDescent="0.3">
      <c r="A66" s="259" t="s">
        <v>339</v>
      </c>
      <c r="B66" s="259"/>
      <c r="C66" s="259"/>
      <c r="D66" s="259"/>
      <c r="E66" s="259"/>
      <c r="F66" s="259"/>
    </row>
    <row r="67" spans="1:6" s="115" customFormat="1" ht="195.75" customHeight="1" x14ac:dyDescent="0.3">
      <c r="A67" s="226" t="s">
        <v>486</v>
      </c>
      <c r="B67" s="226"/>
      <c r="C67" s="226"/>
      <c r="D67" s="226"/>
      <c r="E67" s="226"/>
      <c r="F67" s="226"/>
    </row>
    <row r="68" spans="1:6" s="115" customFormat="1" ht="72" customHeight="1" x14ac:dyDescent="0.3">
      <c r="A68" s="259" t="s">
        <v>319</v>
      </c>
      <c r="B68" s="226"/>
      <c r="C68" s="226"/>
      <c r="D68" s="226"/>
      <c r="E68" s="226"/>
      <c r="F68" s="226"/>
    </row>
    <row r="69" spans="1:6" s="128" customFormat="1" ht="157.5" customHeight="1" x14ac:dyDescent="0.3">
      <c r="A69" s="226" t="s">
        <v>487</v>
      </c>
      <c r="B69" s="226"/>
      <c r="C69" s="226"/>
      <c r="D69" s="226"/>
      <c r="E69" s="226"/>
      <c r="F69" s="226"/>
    </row>
    <row r="70" spans="1:6" s="128" customFormat="1" ht="56.25" customHeight="1" x14ac:dyDescent="0.3">
      <c r="A70" s="226" t="s">
        <v>488</v>
      </c>
      <c r="B70" s="226"/>
      <c r="C70" s="226"/>
      <c r="D70" s="226"/>
      <c r="E70" s="226"/>
      <c r="F70" s="226"/>
    </row>
    <row r="71" spans="1:6" s="128" customFormat="1" ht="207" customHeight="1" x14ac:dyDescent="0.3">
      <c r="A71" s="226" t="s">
        <v>489</v>
      </c>
      <c r="B71" s="226"/>
      <c r="C71" s="226"/>
      <c r="D71" s="226"/>
      <c r="E71" s="226"/>
      <c r="F71" s="226"/>
    </row>
    <row r="72" spans="1:6" s="128" customFormat="1" ht="54" customHeight="1" x14ac:dyDescent="0.3">
      <c r="A72" s="259" t="s">
        <v>321</v>
      </c>
      <c r="B72" s="259"/>
      <c r="C72" s="259"/>
      <c r="D72" s="259"/>
      <c r="E72" s="259"/>
      <c r="F72" s="259"/>
    </row>
    <row r="73" spans="1:6" s="128" customFormat="1" ht="249" customHeight="1" x14ac:dyDescent="0.3">
      <c r="A73" s="226" t="s">
        <v>490</v>
      </c>
      <c r="B73" s="226"/>
      <c r="C73" s="226"/>
      <c r="D73" s="226"/>
      <c r="E73" s="226"/>
      <c r="F73" s="226"/>
    </row>
    <row r="74" spans="1:6" s="128" customFormat="1" ht="42" customHeight="1" x14ac:dyDescent="0.3">
      <c r="A74" s="259" t="s">
        <v>335</v>
      </c>
      <c r="B74" s="259"/>
      <c r="C74" s="259"/>
      <c r="D74" s="259"/>
      <c r="E74" s="259"/>
      <c r="F74" s="259"/>
    </row>
    <row r="75" spans="1:6" s="115" customFormat="1" ht="62.25" customHeight="1" x14ac:dyDescent="0.25">
      <c r="A75" s="136"/>
      <c r="B75" s="221" t="s">
        <v>2</v>
      </c>
      <c r="C75" s="221"/>
      <c r="D75" s="136" t="s">
        <v>3</v>
      </c>
      <c r="E75" s="136" t="s">
        <v>4</v>
      </c>
      <c r="F75" s="136" t="s">
        <v>5</v>
      </c>
    </row>
    <row r="76" spans="1:6" s="116" customFormat="1" ht="13.5" customHeight="1" x14ac:dyDescent="0.3">
      <c r="A76" s="134" t="s">
        <v>30</v>
      </c>
      <c r="B76" s="260" t="s">
        <v>310</v>
      </c>
      <c r="C76" s="261"/>
      <c r="D76" s="262">
        <v>525.4</v>
      </c>
      <c r="E76" s="262">
        <v>3.8</v>
      </c>
      <c r="F76" s="121">
        <v>529.19999999999993</v>
      </c>
    </row>
    <row r="77" spans="1:6" s="127" customFormat="1" ht="17.25" customHeight="1" x14ac:dyDescent="0.3">
      <c r="A77" s="199" t="s">
        <v>8</v>
      </c>
      <c r="B77" s="260" t="s">
        <v>340</v>
      </c>
      <c r="C77" s="261"/>
      <c r="D77" s="262">
        <v>49680.5</v>
      </c>
      <c r="E77" s="262">
        <v>714.5</v>
      </c>
      <c r="F77" s="121">
        <v>50395</v>
      </c>
    </row>
    <row r="78" spans="1:6" s="127" customFormat="1" ht="17.25" customHeight="1" x14ac:dyDescent="0.3">
      <c r="A78" s="200"/>
      <c r="B78" s="260" t="s">
        <v>341</v>
      </c>
      <c r="C78" s="261"/>
      <c r="D78" s="262">
        <v>241961.8</v>
      </c>
      <c r="E78" s="262">
        <v>3433.2</v>
      </c>
      <c r="F78" s="121">
        <v>245395</v>
      </c>
    </row>
    <row r="79" spans="1:6" s="127" customFormat="1" ht="17.25" customHeight="1" x14ac:dyDescent="0.3">
      <c r="A79" s="200"/>
      <c r="B79" s="260" t="s">
        <v>311</v>
      </c>
      <c r="C79" s="261"/>
      <c r="D79" s="262">
        <v>0</v>
      </c>
      <c r="E79" s="262">
        <v>55000</v>
      </c>
      <c r="F79" s="121">
        <v>55000</v>
      </c>
    </row>
    <row r="80" spans="1:6" s="127" customFormat="1" ht="17.25" customHeight="1" x14ac:dyDescent="0.3">
      <c r="A80" s="200"/>
      <c r="B80" s="260" t="s">
        <v>336</v>
      </c>
      <c r="C80" s="261"/>
      <c r="D80" s="262">
        <v>41189.5</v>
      </c>
      <c r="E80" s="262">
        <v>319.8</v>
      </c>
      <c r="F80" s="121">
        <v>41509.300000000003</v>
      </c>
    </row>
    <row r="81" spans="1:6" s="127" customFormat="1" ht="17.25" customHeight="1" x14ac:dyDescent="0.3">
      <c r="A81" s="200"/>
      <c r="B81" s="260" t="s">
        <v>337</v>
      </c>
      <c r="C81" s="261"/>
      <c r="D81" s="262">
        <v>80040.600000000006</v>
      </c>
      <c r="E81" s="262">
        <v>794.2</v>
      </c>
      <c r="F81" s="121">
        <v>80834.8</v>
      </c>
    </row>
    <row r="82" spans="1:6" s="127" customFormat="1" ht="17.25" customHeight="1" x14ac:dyDescent="0.3">
      <c r="A82" s="200"/>
      <c r="B82" s="260" t="s">
        <v>338</v>
      </c>
      <c r="C82" s="261"/>
      <c r="D82" s="262">
        <v>405298.6</v>
      </c>
      <c r="E82" s="262">
        <v>4862.8999999999996</v>
      </c>
      <c r="F82" s="121">
        <v>410161.5</v>
      </c>
    </row>
    <row r="83" spans="1:6" s="127" customFormat="1" ht="17.25" customHeight="1" x14ac:dyDescent="0.3">
      <c r="A83" s="200"/>
      <c r="B83" s="260" t="s">
        <v>334</v>
      </c>
      <c r="C83" s="261"/>
      <c r="D83" s="262">
        <v>2602.6</v>
      </c>
      <c r="E83" s="262">
        <v>100</v>
      </c>
      <c r="F83" s="121">
        <v>2702.6</v>
      </c>
    </row>
    <row r="84" spans="1:6" s="127" customFormat="1" ht="17.25" customHeight="1" x14ac:dyDescent="0.3">
      <c r="A84" s="200"/>
      <c r="B84" s="260" t="s">
        <v>316</v>
      </c>
      <c r="C84" s="261"/>
      <c r="D84" s="262">
        <v>7511.4</v>
      </c>
      <c r="E84" s="262">
        <v>-3528.85</v>
      </c>
      <c r="F84" s="121">
        <v>3982.5499999999997</v>
      </c>
    </row>
    <row r="85" spans="1:6" s="127" customFormat="1" ht="17.25" customHeight="1" x14ac:dyDescent="0.3">
      <c r="A85" s="200"/>
      <c r="B85" s="260" t="s">
        <v>327</v>
      </c>
      <c r="C85" s="261"/>
      <c r="D85" s="262">
        <v>626.20000000000005</v>
      </c>
      <c r="E85" s="262">
        <v>-65</v>
      </c>
      <c r="F85" s="121">
        <v>561.20000000000005</v>
      </c>
    </row>
    <row r="86" spans="1:6" s="127" customFormat="1" ht="17.25" customHeight="1" x14ac:dyDescent="0.3">
      <c r="A86" s="200"/>
      <c r="B86" s="260" t="s">
        <v>328</v>
      </c>
      <c r="C86" s="261"/>
      <c r="D86" s="262">
        <v>2381.3000000000002</v>
      </c>
      <c r="E86" s="262">
        <v>-809.9</v>
      </c>
      <c r="F86" s="121">
        <v>1571.4</v>
      </c>
    </row>
    <row r="87" spans="1:6" s="127" customFormat="1" ht="17.25" customHeight="1" x14ac:dyDescent="0.3">
      <c r="A87" s="200"/>
      <c r="B87" s="260" t="s">
        <v>332</v>
      </c>
      <c r="C87" s="261"/>
      <c r="D87" s="262">
        <v>1317.2</v>
      </c>
      <c r="E87" s="262">
        <v>-48.3</v>
      </c>
      <c r="F87" s="121">
        <v>1268.9000000000001</v>
      </c>
    </row>
    <row r="88" spans="1:6" s="127" customFormat="1" ht="17.25" customHeight="1" x14ac:dyDescent="0.3">
      <c r="A88" s="200"/>
      <c r="B88" s="260" t="s">
        <v>330</v>
      </c>
      <c r="C88" s="261"/>
      <c r="D88" s="262">
        <v>493.2</v>
      </c>
      <c r="E88" s="262">
        <v>-20.7</v>
      </c>
      <c r="F88" s="121">
        <v>472.5</v>
      </c>
    </row>
    <row r="89" spans="1:6" s="127" customFormat="1" ht="17.25" customHeight="1" x14ac:dyDescent="0.3">
      <c r="A89" s="200"/>
      <c r="B89" s="260" t="s">
        <v>329</v>
      </c>
      <c r="C89" s="261"/>
      <c r="D89" s="262">
        <v>0</v>
      </c>
      <c r="E89" s="262">
        <v>105.3</v>
      </c>
      <c r="F89" s="121">
        <v>105.3</v>
      </c>
    </row>
    <row r="90" spans="1:6" s="127" customFormat="1" ht="17.25" customHeight="1" x14ac:dyDescent="0.3">
      <c r="A90" s="200"/>
      <c r="B90" s="260" t="s">
        <v>333</v>
      </c>
      <c r="C90" s="261"/>
      <c r="D90" s="262">
        <v>1778.8</v>
      </c>
      <c r="E90" s="262">
        <v>-331.2</v>
      </c>
      <c r="F90" s="121">
        <v>1447.6</v>
      </c>
    </row>
    <row r="91" spans="1:6" s="127" customFormat="1" ht="17.25" customHeight="1" x14ac:dyDescent="0.3">
      <c r="A91" s="202"/>
      <c r="B91" s="260" t="s">
        <v>331</v>
      </c>
      <c r="C91" s="261"/>
      <c r="D91" s="262">
        <v>40374</v>
      </c>
      <c r="E91" s="262">
        <v>-217.9</v>
      </c>
      <c r="F91" s="121">
        <v>40156.1</v>
      </c>
    </row>
    <row r="92" spans="1:6" s="127" customFormat="1" ht="17.25" customHeight="1" x14ac:dyDescent="0.3">
      <c r="A92" s="133" t="s">
        <v>14</v>
      </c>
      <c r="B92" s="260" t="s">
        <v>326</v>
      </c>
      <c r="C92" s="261"/>
      <c r="D92" s="262">
        <v>4379.6000000000004</v>
      </c>
      <c r="E92" s="262">
        <v>-150</v>
      </c>
      <c r="F92" s="121">
        <v>4229.6000000000004</v>
      </c>
    </row>
    <row r="93" spans="1:6" s="127" customFormat="1" ht="17.25" customHeight="1" x14ac:dyDescent="0.3">
      <c r="A93" s="199" t="s">
        <v>25</v>
      </c>
      <c r="B93" s="260" t="s">
        <v>318</v>
      </c>
      <c r="C93" s="261"/>
      <c r="D93" s="262">
        <v>53208.76</v>
      </c>
      <c r="E93" s="262">
        <v>154.80000000000001</v>
      </c>
      <c r="F93" s="121">
        <v>53363.560000000005</v>
      </c>
    </row>
    <row r="94" spans="1:6" s="127" customFormat="1" ht="17.25" customHeight="1" x14ac:dyDescent="0.3">
      <c r="A94" s="200"/>
      <c r="B94" s="260" t="s">
        <v>101</v>
      </c>
      <c r="C94" s="261"/>
      <c r="D94" s="262">
        <v>12509.34</v>
      </c>
      <c r="E94" s="262">
        <v>400</v>
      </c>
      <c r="F94" s="121">
        <v>12909.34</v>
      </c>
    </row>
    <row r="95" spans="1:6" s="127" customFormat="1" ht="17.25" customHeight="1" x14ac:dyDescent="0.3">
      <c r="A95" s="200"/>
      <c r="B95" s="260" t="s">
        <v>320</v>
      </c>
      <c r="C95" s="261"/>
      <c r="D95" s="262">
        <v>150909</v>
      </c>
      <c r="E95" s="262">
        <v>1712.7</v>
      </c>
      <c r="F95" s="121">
        <v>152621.70000000001</v>
      </c>
    </row>
    <row r="96" spans="1:6" s="127" customFormat="1" ht="17.25" customHeight="1" x14ac:dyDescent="0.3">
      <c r="A96" s="200"/>
      <c r="B96" s="260" t="s">
        <v>312</v>
      </c>
      <c r="C96" s="261"/>
      <c r="D96" s="262">
        <v>1310.5</v>
      </c>
      <c r="E96" s="262">
        <v>51.1</v>
      </c>
      <c r="F96" s="121">
        <v>1361.6</v>
      </c>
    </row>
    <row r="97" spans="1:6" s="127" customFormat="1" ht="17.25" customHeight="1" x14ac:dyDescent="0.3">
      <c r="A97" s="200"/>
      <c r="B97" s="260" t="s">
        <v>315</v>
      </c>
      <c r="C97" s="261"/>
      <c r="D97" s="262">
        <v>1710</v>
      </c>
      <c r="E97" s="262">
        <v>122.4</v>
      </c>
      <c r="F97" s="121">
        <v>1832.4</v>
      </c>
    </row>
    <row r="98" spans="1:6" s="127" customFormat="1" ht="17.25" customHeight="1" x14ac:dyDescent="0.3">
      <c r="A98" s="200"/>
      <c r="B98" s="260" t="s">
        <v>314</v>
      </c>
      <c r="C98" s="261"/>
      <c r="D98" s="262">
        <v>23</v>
      </c>
      <c r="E98" s="262">
        <v>-23</v>
      </c>
      <c r="F98" s="121">
        <v>0</v>
      </c>
    </row>
    <row r="99" spans="1:6" s="127" customFormat="1" ht="17.25" customHeight="1" x14ac:dyDescent="0.3">
      <c r="A99" s="200"/>
      <c r="B99" s="260" t="s">
        <v>313</v>
      </c>
      <c r="C99" s="261"/>
      <c r="D99" s="262">
        <v>216</v>
      </c>
      <c r="E99" s="262">
        <v>-74.2</v>
      </c>
      <c r="F99" s="121">
        <v>141.80000000000001</v>
      </c>
    </row>
    <row r="100" spans="1:6" s="127" customFormat="1" ht="17.25" customHeight="1" x14ac:dyDescent="0.3">
      <c r="A100" s="202"/>
      <c r="B100" s="260" t="s">
        <v>317</v>
      </c>
      <c r="C100" s="261"/>
      <c r="D100" s="262">
        <v>40.6</v>
      </c>
      <c r="E100" s="262">
        <v>-19.95</v>
      </c>
      <c r="F100" s="121">
        <v>20.650000000000002</v>
      </c>
    </row>
    <row r="101" spans="1:6" s="127" customFormat="1" ht="17.25" customHeight="1" x14ac:dyDescent="0.3">
      <c r="A101" s="135"/>
      <c r="B101" s="260" t="s">
        <v>322</v>
      </c>
      <c r="C101" s="261"/>
      <c r="D101" s="262">
        <v>40</v>
      </c>
      <c r="E101" s="262">
        <v>-25.1</v>
      </c>
      <c r="F101" s="121">
        <v>14.899999999999999</v>
      </c>
    </row>
    <row r="102" spans="1:6" s="127" customFormat="1" ht="17.25" customHeight="1" x14ac:dyDescent="0.3">
      <c r="A102" s="199" t="s">
        <v>26</v>
      </c>
      <c r="B102" s="260" t="s">
        <v>309</v>
      </c>
      <c r="C102" s="261"/>
      <c r="D102" s="262">
        <v>133668.5</v>
      </c>
      <c r="E102" s="262">
        <v>-3830.2</v>
      </c>
      <c r="F102" s="121">
        <v>129838.3</v>
      </c>
    </row>
    <row r="103" spans="1:6" s="127" customFormat="1" ht="17.25" customHeight="1" x14ac:dyDescent="0.3">
      <c r="A103" s="200"/>
      <c r="B103" s="260" t="s">
        <v>323</v>
      </c>
      <c r="C103" s="261"/>
      <c r="D103" s="262">
        <v>343050.3</v>
      </c>
      <c r="E103" s="262">
        <v>-935.3</v>
      </c>
      <c r="F103" s="121">
        <v>342115</v>
      </c>
    </row>
    <row r="104" spans="1:6" s="127" customFormat="1" ht="17.25" customHeight="1" x14ac:dyDescent="0.3">
      <c r="A104" s="200"/>
      <c r="B104" s="260" t="s">
        <v>324</v>
      </c>
      <c r="C104" s="261"/>
      <c r="D104" s="262">
        <v>65961.399999999994</v>
      </c>
      <c r="E104" s="262">
        <v>-1336.8</v>
      </c>
      <c r="F104" s="121">
        <v>64624.599999999991</v>
      </c>
    </row>
    <row r="105" spans="1:6" s="127" customFormat="1" ht="17.25" customHeight="1" x14ac:dyDescent="0.3">
      <c r="A105" s="202"/>
      <c r="B105" s="260" t="s">
        <v>325</v>
      </c>
      <c r="C105" s="261"/>
      <c r="D105" s="262">
        <v>6049.9000000000005</v>
      </c>
      <c r="E105" s="262">
        <v>-1127.9000000000001</v>
      </c>
      <c r="F105" s="121">
        <v>4922</v>
      </c>
    </row>
    <row r="106" spans="1:6" s="127" customFormat="1" ht="17.25" customHeight="1" x14ac:dyDescent="0.35">
      <c r="A106" s="85" t="s">
        <v>6</v>
      </c>
      <c r="B106" s="223"/>
      <c r="C106" s="223"/>
      <c r="D106" s="117"/>
      <c r="E106" s="118">
        <v>55230.400000000009</v>
      </c>
      <c r="F106" s="117"/>
    </row>
    <row r="107" spans="1:6" ht="18.75" x14ac:dyDescent="0.25">
      <c r="A107" s="83" t="s">
        <v>277</v>
      </c>
      <c r="B107" s="82"/>
      <c r="C107" s="82"/>
      <c r="D107" s="82"/>
      <c r="E107" s="84"/>
      <c r="F107" s="81"/>
    </row>
    <row r="108" spans="1:6" ht="18.75" customHeight="1" x14ac:dyDescent="0.3">
      <c r="A108" s="204" t="s">
        <v>251</v>
      </c>
      <c r="B108" s="204"/>
      <c r="C108" s="204"/>
      <c r="D108" s="204"/>
      <c r="E108" s="204"/>
      <c r="F108" s="204"/>
    </row>
    <row r="109" spans="1:6" ht="177" customHeight="1" x14ac:dyDescent="0.3">
      <c r="A109" s="218" t="s">
        <v>491</v>
      </c>
      <c r="B109" s="204"/>
      <c r="C109" s="204"/>
      <c r="D109" s="204"/>
      <c r="E109" s="204"/>
      <c r="F109" s="204"/>
    </row>
    <row r="110" spans="1:6" ht="172.5" customHeight="1" x14ac:dyDescent="0.3">
      <c r="A110" s="218" t="s">
        <v>492</v>
      </c>
      <c r="B110" s="204"/>
      <c r="C110" s="204"/>
      <c r="D110" s="204"/>
      <c r="E110" s="204"/>
      <c r="F110" s="204"/>
    </row>
    <row r="111" spans="1:6" ht="111.75" customHeight="1" x14ac:dyDescent="0.3">
      <c r="A111" s="207" t="s">
        <v>493</v>
      </c>
      <c r="B111" s="207"/>
      <c r="C111" s="207"/>
      <c r="D111" s="207"/>
      <c r="E111" s="207"/>
      <c r="F111" s="207"/>
    </row>
    <row r="112" spans="1:6" ht="111.75" customHeight="1" x14ac:dyDescent="0.3">
      <c r="A112" s="207" t="s">
        <v>494</v>
      </c>
      <c r="B112" s="207"/>
      <c r="C112" s="207"/>
      <c r="D112" s="207"/>
      <c r="E112" s="207"/>
      <c r="F112" s="207"/>
    </row>
    <row r="113" spans="1:7" ht="99.75" customHeight="1" x14ac:dyDescent="0.3">
      <c r="A113" s="207" t="s">
        <v>495</v>
      </c>
      <c r="B113" s="207"/>
      <c r="C113" s="207"/>
      <c r="D113" s="207"/>
      <c r="E113" s="207"/>
      <c r="F113" s="207"/>
    </row>
    <row r="114" spans="1:7" ht="133.5" customHeight="1" x14ac:dyDescent="0.3">
      <c r="A114" s="207" t="s">
        <v>496</v>
      </c>
      <c r="B114" s="207"/>
      <c r="C114" s="207"/>
      <c r="D114" s="207"/>
      <c r="E114" s="207"/>
      <c r="F114" s="207"/>
    </row>
    <row r="115" spans="1:7" ht="134.25" customHeight="1" x14ac:dyDescent="0.3">
      <c r="A115" s="218" t="s">
        <v>497</v>
      </c>
      <c r="B115" s="218"/>
      <c r="C115" s="218"/>
      <c r="D115" s="218"/>
      <c r="E115" s="218"/>
      <c r="F115" s="218"/>
    </row>
    <row r="116" spans="1:7" ht="289.5" customHeight="1" x14ac:dyDescent="0.3">
      <c r="A116" s="207" t="s">
        <v>498</v>
      </c>
      <c r="B116" s="207"/>
      <c r="C116" s="207"/>
      <c r="D116" s="207"/>
      <c r="E116" s="207"/>
      <c r="F116" s="207"/>
    </row>
    <row r="117" spans="1:7" ht="53.25" customHeight="1" x14ac:dyDescent="0.3">
      <c r="A117" s="207" t="s">
        <v>499</v>
      </c>
      <c r="B117" s="207"/>
      <c r="C117" s="207"/>
      <c r="D117" s="207"/>
      <c r="E117" s="207"/>
      <c r="F117" s="207"/>
    </row>
    <row r="118" spans="1:7" ht="239.25" customHeight="1" x14ac:dyDescent="0.3">
      <c r="A118" s="207" t="s">
        <v>500</v>
      </c>
      <c r="B118" s="207"/>
      <c r="C118" s="207"/>
      <c r="D118" s="207"/>
      <c r="E118" s="207"/>
      <c r="F118" s="207"/>
    </row>
    <row r="119" spans="1:7" ht="52.5" customHeight="1" x14ac:dyDescent="0.3">
      <c r="A119" s="207" t="s">
        <v>250</v>
      </c>
      <c r="B119" s="207"/>
      <c r="C119" s="207"/>
      <c r="D119" s="207"/>
      <c r="E119" s="207"/>
      <c r="F119" s="207"/>
    </row>
    <row r="120" spans="1:7" ht="50.25" customHeight="1" x14ac:dyDescent="0.25">
      <c r="A120" s="87"/>
      <c r="B120" s="87"/>
      <c r="C120" s="87"/>
      <c r="D120" s="87"/>
      <c r="E120" s="87"/>
      <c r="F120" s="88" t="s">
        <v>248</v>
      </c>
    </row>
    <row r="121" spans="1:7" ht="19.5" customHeight="1" x14ac:dyDescent="0.25">
      <c r="A121" s="132" t="s">
        <v>1</v>
      </c>
      <c r="B121" s="155" t="s">
        <v>2</v>
      </c>
      <c r="C121" s="155"/>
      <c r="D121" s="132" t="s">
        <v>3</v>
      </c>
      <c r="E121" s="132" t="s">
        <v>4</v>
      </c>
      <c r="F121" s="132" t="s">
        <v>5</v>
      </c>
    </row>
    <row r="122" spans="1:7" s="125" customFormat="1" x14ac:dyDescent="0.25">
      <c r="A122" s="199" t="s">
        <v>30</v>
      </c>
      <c r="B122" s="263" t="s">
        <v>403</v>
      </c>
      <c r="C122" s="264"/>
      <c r="D122" s="265">
        <v>2903.7</v>
      </c>
      <c r="E122" s="265">
        <v>8.1999999999999993</v>
      </c>
      <c r="F122" s="122">
        <v>2911.8999999999996</v>
      </c>
      <c r="G122" s="124"/>
    </row>
    <row r="123" spans="1:7" s="125" customFormat="1" x14ac:dyDescent="0.25">
      <c r="A123" s="200"/>
      <c r="B123" s="263" t="s">
        <v>344</v>
      </c>
      <c r="C123" s="264"/>
      <c r="D123" s="265">
        <v>0</v>
      </c>
      <c r="E123" s="265">
        <v>50</v>
      </c>
      <c r="F123" s="122">
        <v>50</v>
      </c>
      <c r="G123" s="124"/>
    </row>
    <row r="124" spans="1:7" s="125" customFormat="1" x14ac:dyDescent="0.25">
      <c r="A124" s="200"/>
      <c r="B124" s="263" t="s">
        <v>404</v>
      </c>
      <c r="C124" s="264"/>
      <c r="D124" s="265">
        <v>53242.3</v>
      </c>
      <c r="E124" s="265">
        <v>941.9</v>
      </c>
      <c r="F124" s="122">
        <v>54184.200000000004</v>
      </c>
      <c r="G124" s="124"/>
    </row>
    <row r="125" spans="1:7" s="125" customFormat="1" x14ac:dyDescent="0.25">
      <c r="A125" s="200"/>
      <c r="B125" s="263" t="s">
        <v>440</v>
      </c>
      <c r="C125" s="264"/>
      <c r="D125" s="265">
        <v>12452.6</v>
      </c>
      <c r="E125" s="265">
        <v>696.4</v>
      </c>
      <c r="F125" s="122">
        <v>13149</v>
      </c>
      <c r="G125" s="124"/>
    </row>
    <row r="126" spans="1:7" s="125" customFormat="1" x14ac:dyDescent="0.25">
      <c r="A126" s="200"/>
      <c r="B126" s="263" t="s">
        <v>442</v>
      </c>
      <c r="C126" s="264"/>
      <c r="D126" s="265">
        <v>38</v>
      </c>
      <c r="E126" s="265">
        <v>8.3000000000000007</v>
      </c>
      <c r="F126" s="122">
        <v>46.3</v>
      </c>
      <c r="G126" s="124"/>
    </row>
    <row r="127" spans="1:7" s="125" customFormat="1" x14ac:dyDescent="0.25">
      <c r="A127" s="200"/>
      <c r="B127" s="263" t="s">
        <v>441</v>
      </c>
      <c r="C127" s="264"/>
      <c r="D127" s="265">
        <v>5135.7</v>
      </c>
      <c r="E127" s="265">
        <v>60.4</v>
      </c>
      <c r="F127" s="122">
        <v>5196.0999999999995</v>
      </c>
      <c r="G127" s="124"/>
    </row>
    <row r="128" spans="1:7" s="123" customFormat="1" ht="18" customHeight="1" x14ac:dyDescent="0.25">
      <c r="A128" s="200"/>
      <c r="B128" s="263" t="s">
        <v>356</v>
      </c>
      <c r="C128" s="264"/>
      <c r="D128" s="265">
        <v>0</v>
      </c>
      <c r="E128" s="265">
        <v>1.6</v>
      </c>
      <c r="F128" s="122">
        <v>1.6</v>
      </c>
      <c r="G128" s="129"/>
    </row>
    <row r="129" spans="1:7" s="123" customFormat="1" ht="18" customHeight="1" x14ac:dyDescent="0.25">
      <c r="A129" s="200"/>
      <c r="B129" s="263" t="s">
        <v>357</v>
      </c>
      <c r="C129" s="264"/>
      <c r="D129" s="265">
        <v>0</v>
      </c>
      <c r="E129" s="265">
        <v>7.56</v>
      </c>
      <c r="F129" s="122">
        <v>7.56</v>
      </c>
      <c r="G129" s="129"/>
    </row>
    <row r="130" spans="1:7" s="125" customFormat="1" ht="18" customHeight="1" x14ac:dyDescent="0.25">
      <c r="A130" s="200"/>
      <c r="B130" s="263" t="s">
        <v>437</v>
      </c>
      <c r="C130" s="264"/>
      <c r="D130" s="265">
        <v>50048.1</v>
      </c>
      <c r="E130" s="265">
        <v>-1262.5999999999999</v>
      </c>
      <c r="F130" s="122">
        <v>48785.5</v>
      </c>
      <c r="G130" s="124"/>
    </row>
    <row r="131" spans="1:7" s="125" customFormat="1" ht="18" customHeight="1" x14ac:dyDescent="0.25">
      <c r="A131" s="200"/>
      <c r="B131" s="263" t="s">
        <v>300</v>
      </c>
      <c r="C131" s="264"/>
      <c r="D131" s="265">
        <v>7097.0999999999995</v>
      </c>
      <c r="E131" s="265">
        <v>-172.2</v>
      </c>
      <c r="F131" s="122">
        <v>6924.9</v>
      </c>
      <c r="G131" s="124"/>
    </row>
    <row r="132" spans="1:7" s="125" customFormat="1" ht="18" customHeight="1" x14ac:dyDescent="0.25">
      <c r="A132" s="200"/>
      <c r="B132" s="263" t="s">
        <v>439</v>
      </c>
      <c r="C132" s="264"/>
      <c r="D132" s="265">
        <v>3955.3</v>
      </c>
      <c r="E132" s="265">
        <v>-41.3</v>
      </c>
      <c r="F132" s="122">
        <v>3914</v>
      </c>
      <c r="G132" s="124"/>
    </row>
    <row r="133" spans="1:7" s="125" customFormat="1" ht="18" customHeight="1" x14ac:dyDescent="0.25">
      <c r="A133" s="200"/>
      <c r="B133" s="263" t="s">
        <v>438</v>
      </c>
      <c r="C133" s="264"/>
      <c r="D133" s="265">
        <v>300</v>
      </c>
      <c r="E133" s="265">
        <v>-3.1</v>
      </c>
      <c r="F133" s="122">
        <v>296.89999999999998</v>
      </c>
      <c r="G133" s="124"/>
    </row>
    <row r="134" spans="1:7" s="123" customFormat="1" ht="18" customHeight="1" x14ac:dyDescent="0.25">
      <c r="A134" s="200"/>
      <c r="B134" s="263" t="s">
        <v>345</v>
      </c>
      <c r="C134" s="264"/>
      <c r="D134" s="265">
        <v>920</v>
      </c>
      <c r="E134" s="265">
        <v>1344.3332700000001</v>
      </c>
      <c r="F134" s="122">
        <v>2264.3332700000001</v>
      </c>
      <c r="G134" s="129"/>
    </row>
    <row r="135" spans="1:7" s="123" customFormat="1" ht="18" customHeight="1" x14ac:dyDescent="0.25">
      <c r="A135" s="200"/>
      <c r="B135" s="263" t="s">
        <v>295</v>
      </c>
      <c r="C135" s="264"/>
      <c r="D135" s="265">
        <v>4206.7313199999999</v>
      </c>
      <c r="E135" s="265">
        <v>7119.8600000000006</v>
      </c>
      <c r="F135" s="122">
        <v>11326.59132</v>
      </c>
      <c r="G135" s="129"/>
    </row>
    <row r="136" spans="1:7" s="123" customFormat="1" ht="18" customHeight="1" x14ac:dyDescent="0.25">
      <c r="A136" s="200"/>
      <c r="B136" s="263" t="s">
        <v>346</v>
      </c>
      <c r="C136" s="264"/>
      <c r="D136" s="265">
        <v>0</v>
      </c>
      <c r="E136" s="265">
        <v>26.220800000000001</v>
      </c>
      <c r="F136" s="122">
        <v>26.220800000000001</v>
      </c>
      <c r="G136" s="129"/>
    </row>
    <row r="137" spans="1:7" s="123" customFormat="1" ht="18" customHeight="1" x14ac:dyDescent="0.25">
      <c r="A137" s="200"/>
      <c r="B137" s="263" t="s">
        <v>347</v>
      </c>
      <c r="C137" s="264"/>
      <c r="D137" s="265">
        <v>185</v>
      </c>
      <c r="E137" s="265">
        <v>200</v>
      </c>
      <c r="F137" s="122">
        <v>385</v>
      </c>
      <c r="G137" s="129"/>
    </row>
    <row r="138" spans="1:7" s="123" customFormat="1" ht="18" customHeight="1" x14ac:dyDescent="0.25">
      <c r="A138" s="200"/>
      <c r="B138" s="263" t="s">
        <v>291</v>
      </c>
      <c r="C138" s="264"/>
      <c r="D138" s="265">
        <v>38665.240469999997</v>
      </c>
      <c r="E138" s="265">
        <v>-8558.1897499999941</v>
      </c>
      <c r="F138" s="122">
        <v>30107.050720000003</v>
      </c>
      <c r="G138" s="129"/>
    </row>
    <row r="139" spans="1:7" s="131" customFormat="1" ht="17.25" customHeight="1" x14ac:dyDescent="0.25">
      <c r="A139" s="200"/>
      <c r="B139" s="263" t="s">
        <v>358</v>
      </c>
      <c r="C139" s="264"/>
      <c r="D139" s="265">
        <v>0</v>
      </c>
      <c r="E139" s="265">
        <v>15695.34829</v>
      </c>
      <c r="F139" s="122">
        <v>15695.34829</v>
      </c>
      <c r="G139" s="130"/>
    </row>
    <row r="140" spans="1:7" s="131" customFormat="1" ht="17.25" customHeight="1" x14ac:dyDescent="0.25">
      <c r="A140" s="200"/>
      <c r="B140" s="263" t="s">
        <v>359</v>
      </c>
      <c r="C140" s="264"/>
      <c r="D140" s="265">
        <v>0</v>
      </c>
      <c r="E140" s="265">
        <v>264.9006</v>
      </c>
      <c r="F140" s="122">
        <v>264.9006</v>
      </c>
      <c r="G140" s="130"/>
    </row>
    <row r="141" spans="1:7" s="131" customFormat="1" ht="17.25" customHeight="1" x14ac:dyDescent="0.25">
      <c r="A141" s="200"/>
      <c r="B141" s="263" t="s">
        <v>360</v>
      </c>
      <c r="C141" s="264"/>
      <c r="D141" s="265">
        <v>0</v>
      </c>
      <c r="E141" s="265">
        <v>125</v>
      </c>
      <c r="F141" s="122">
        <v>125</v>
      </c>
      <c r="G141" s="130"/>
    </row>
    <row r="142" spans="1:7" s="127" customFormat="1" ht="17.25" customHeight="1" x14ac:dyDescent="0.25">
      <c r="A142" s="200"/>
      <c r="B142" s="263" t="s">
        <v>453</v>
      </c>
      <c r="C142" s="264"/>
      <c r="D142" s="265">
        <v>1492</v>
      </c>
      <c r="E142" s="265">
        <v>-108.6</v>
      </c>
      <c r="F142" s="122">
        <v>1383.4</v>
      </c>
      <c r="G142" s="126"/>
    </row>
    <row r="143" spans="1:7" s="127" customFormat="1" ht="17.25" customHeight="1" x14ac:dyDescent="0.25">
      <c r="A143" s="200"/>
      <c r="B143" s="263" t="s">
        <v>458</v>
      </c>
      <c r="C143" s="264"/>
      <c r="D143" s="265">
        <v>336</v>
      </c>
      <c r="E143" s="265">
        <v>13.2</v>
      </c>
      <c r="F143" s="122">
        <v>349.2</v>
      </c>
      <c r="G143" s="126"/>
    </row>
    <row r="144" spans="1:7" s="127" customFormat="1" ht="17.25" customHeight="1" x14ac:dyDescent="0.25">
      <c r="A144" s="200"/>
      <c r="B144" s="263" t="s">
        <v>454</v>
      </c>
      <c r="C144" s="264"/>
      <c r="D144" s="265">
        <v>11078.6</v>
      </c>
      <c r="E144" s="265">
        <v>113.40000000000003</v>
      </c>
      <c r="F144" s="122">
        <v>11192</v>
      </c>
      <c r="G144" s="126"/>
    </row>
    <row r="145" spans="1:7" s="127" customFormat="1" ht="17.25" customHeight="1" x14ac:dyDescent="0.25">
      <c r="A145" s="200"/>
      <c r="B145" s="263" t="s">
        <v>455</v>
      </c>
      <c r="C145" s="264"/>
      <c r="D145" s="265">
        <v>22.5</v>
      </c>
      <c r="E145" s="265">
        <v>-0.3</v>
      </c>
      <c r="F145" s="122">
        <v>22.2</v>
      </c>
      <c r="G145" s="126"/>
    </row>
    <row r="146" spans="1:7" s="127" customFormat="1" ht="17.25" customHeight="1" x14ac:dyDescent="0.25">
      <c r="A146" s="200"/>
      <c r="B146" s="263" t="s">
        <v>456</v>
      </c>
      <c r="C146" s="264"/>
      <c r="D146" s="265">
        <v>1460</v>
      </c>
      <c r="E146" s="265">
        <v>-5.2</v>
      </c>
      <c r="F146" s="122">
        <v>1454.8</v>
      </c>
      <c r="G146" s="126"/>
    </row>
    <row r="147" spans="1:7" s="127" customFormat="1" ht="17.25" customHeight="1" x14ac:dyDescent="0.25">
      <c r="A147" s="200"/>
      <c r="B147" s="263" t="s">
        <v>457</v>
      </c>
      <c r="C147" s="264"/>
      <c r="D147" s="265">
        <v>55</v>
      </c>
      <c r="E147" s="265">
        <v>-0.3</v>
      </c>
      <c r="F147" s="122">
        <v>54.7</v>
      </c>
      <c r="G147" s="126"/>
    </row>
    <row r="148" spans="1:7" s="127" customFormat="1" ht="18" customHeight="1" x14ac:dyDescent="0.25">
      <c r="A148" s="200"/>
      <c r="B148" s="263" t="s">
        <v>343</v>
      </c>
      <c r="C148" s="264"/>
      <c r="D148" s="265">
        <v>78141.399999999994</v>
      </c>
      <c r="E148" s="265">
        <v>3156.8</v>
      </c>
      <c r="F148" s="122">
        <v>81298.2</v>
      </c>
    </row>
    <row r="149" spans="1:7" s="125" customFormat="1" ht="18" customHeight="1" x14ac:dyDescent="0.25">
      <c r="A149" s="200"/>
      <c r="B149" s="263" t="s">
        <v>302</v>
      </c>
      <c r="C149" s="264"/>
      <c r="D149" s="265">
        <v>14459.3</v>
      </c>
      <c r="E149" s="265">
        <v>-50</v>
      </c>
      <c r="F149" s="122">
        <v>14409.3</v>
      </c>
      <c r="G149" s="124"/>
    </row>
    <row r="150" spans="1:7" s="125" customFormat="1" ht="18" customHeight="1" x14ac:dyDescent="0.25">
      <c r="A150" s="200"/>
      <c r="B150" s="263" t="s">
        <v>467</v>
      </c>
      <c r="C150" s="264"/>
      <c r="D150" s="265">
        <v>600</v>
      </c>
      <c r="E150" s="265">
        <v>-297.7</v>
      </c>
      <c r="F150" s="122">
        <v>302.3</v>
      </c>
      <c r="G150" s="124"/>
    </row>
    <row r="151" spans="1:7" s="125" customFormat="1" ht="18" customHeight="1" x14ac:dyDescent="0.25">
      <c r="A151" s="200"/>
      <c r="B151" s="263" t="s">
        <v>468</v>
      </c>
      <c r="C151" s="264"/>
      <c r="D151" s="265">
        <v>2420.1</v>
      </c>
      <c r="E151" s="265">
        <v>-2.9</v>
      </c>
      <c r="F151" s="122">
        <v>2417.1999999999998</v>
      </c>
      <c r="G151" s="124"/>
    </row>
    <row r="152" spans="1:7" s="127" customFormat="1" ht="17.25" customHeight="1" x14ac:dyDescent="0.25">
      <c r="A152" s="199" t="s">
        <v>36</v>
      </c>
      <c r="B152" s="263" t="s">
        <v>285</v>
      </c>
      <c r="C152" s="264"/>
      <c r="D152" s="265">
        <v>705</v>
      </c>
      <c r="E152" s="265">
        <v>4.1804500000000004</v>
      </c>
      <c r="F152" s="122">
        <v>709.18044999999995</v>
      </c>
      <c r="G152" s="126"/>
    </row>
    <row r="153" spans="1:7" s="127" customFormat="1" ht="17.25" customHeight="1" x14ac:dyDescent="0.25">
      <c r="A153" s="202"/>
      <c r="B153" s="263" t="s">
        <v>380</v>
      </c>
      <c r="C153" s="264"/>
      <c r="D153" s="265">
        <v>6.8</v>
      </c>
      <c r="E153" s="265">
        <v>-4.1804500000000004</v>
      </c>
      <c r="F153" s="122">
        <v>2.6195499999999994</v>
      </c>
      <c r="G153" s="126"/>
    </row>
    <row r="154" spans="1:7" s="127" customFormat="1" ht="17.25" customHeight="1" x14ac:dyDescent="0.25">
      <c r="A154" s="199" t="s">
        <v>286</v>
      </c>
      <c r="B154" s="263" t="s">
        <v>298</v>
      </c>
      <c r="C154" s="264"/>
      <c r="D154" s="265">
        <v>1610.1999999999998</v>
      </c>
      <c r="E154" s="265">
        <v>64.2</v>
      </c>
      <c r="F154" s="122">
        <v>1674.3999999999999</v>
      </c>
      <c r="G154" s="126"/>
    </row>
    <row r="155" spans="1:7" s="127" customFormat="1" ht="17.25" customHeight="1" x14ac:dyDescent="0.25">
      <c r="A155" s="200"/>
      <c r="B155" s="263" t="s">
        <v>287</v>
      </c>
      <c r="C155" s="264"/>
      <c r="D155" s="265">
        <v>500.5</v>
      </c>
      <c r="E155" s="265">
        <v>-1.7000000000000011</v>
      </c>
      <c r="F155" s="122">
        <v>498.8</v>
      </c>
      <c r="G155" s="126"/>
    </row>
    <row r="156" spans="1:7" s="131" customFormat="1" ht="17.25" customHeight="1" x14ac:dyDescent="0.25">
      <c r="A156" s="200"/>
      <c r="B156" s="263" t="s">
        <v>349</v>
      </c>
      <c r="C156" s="264"/>
      <c r="D156" s="265">
        <v>0</v>
      </c>
      <c r="E156" s="265">
        <v>15.795999999999999</v>
      </c>
      <c r="F156" s="122">
        <v>15.795999999999999</v>
      </c>
      <c r="G156" s="130"/>
    </row>
    <row r="157" spans="1:7" s="131" customFormat="1" ht="17.25" customHeight="1" x14ac:dyDescent="0.25">
      <c r="A157" s="202"/>
      <c r="B157" s="263" t="s">
        <v>299</v>
      </c>
      <c r="C157" s="264"/>
      <c r="D157" s="265">
        <v>153.80000000000001</v>
      </c>
      <c r="E157" s="265">
        <v>-15.796000000000021</v>
      </c>
      <c r="F157" s="122">
        <v>138.00399999999999</v>
      </c>
      <c r="G157" s="130"/>
    </row>
    <row r="158" spans="1:7" s="127" customFormat="1" ht="17.25" customHeight="1" x14ac:dyDescent="0.25">
      <c r="A158" s="199" t="s">
        <v>288</v>
      </c>
      <c r="B158" s="263" t="s">
        <v>289</v>
      </c>
      <c r="C158" s="264"/>
      <c r="D158" s="265">
        <v>3110.4008000000003</v>
      </c>
      <c r="E158" s="265">
        <v>-1.3</v>
      </c>
      <c r="F158" s="122">
        <v>3109.1008000000002</v>
      </c>
      <c r="G158" s="126"/>
    </row>
    <row r="159" spans="1:7" s="127" customFormat="1" ht="17.25" customHeight="1" x14ac:dyDescent="0.25">
      <c r="A159" s="200"/>
      <c r="B159" s="263" t="s">
        <v>290</v>
      </c>
      <c r="C159" s="264"/>
      <c r="D159" s="265">
        <v>433.5992</v>
      </c>
      <c r="E159" s="265">
        <v>-0.1</v>
      </c>
      <c r="F159" s="122">
        <v>433.49919999999997</v>
      </c>
      <c r="G159" s="126"/>
    </row>
    <row r="160" spans="1:7" s="131" customFormat="1" ht="17.25" customHeight="1" x14ac:dyDescent="0.25">
      <c r="A160" s="199" t="s">
        <v>284</v>
      </c>
      <c r="B160" s="263" t="s">
        <v>348</v>
      </c>
      <c r="C160" s="264"/>
      <c r="D160" s="265">
        <v>0</v>
      </c>
      <c r="E160" s="265">
        <v>50</v>
      </c>
      <c r="F160" s="122">
        <v>50</v>
      </c>
      <c r="G160" s="130"/>
    </row>
    <row r="161" spans="1:7" s="127" customFormat="1" ht="17.25" customHeight="1" x14ac:dyDescent="0.25">
      <c r="A161" s="200"/>
      <c r="B161" s="263" t="s">
        <v>477</v>
      </c>
      <c r="C161" s="264"/>
      <c r="D161" s="265">
        <v>144.9</v>
      </c>
      <c r="E161" s="265">
        <v>2.1</v>
      </c>
      <c r="F161" s="122">
        <v>147</v>
      </c>
      <c r="G161" s="126"/>
    </row>
    <row r="162" spans="1:7" s="127" customFormat="1" ht="17.25" customHeight="1" x14ac:dyDescent="0.25">
      <c r="A162" s="200"/>
      <c r="B162" s="263" t="s">
        <v>301</v>
      </c>
      <c r="C162" s="264"/>
      <c r="D162" s="265">
        <v>62394.899999999994</v>
      </c>
      <c r="E162" s="265">
        <v>-413.90000000000003</v>
      </c>
      <c r="F162" s="122">
        <v>61980.999999999993</v>
      </c>
      <c r="G162" s="126"/>
    </row>
    <row r="163" spans="1:7" s="127" customFormat="1" ht="17.25" customHeight="1" x14ac:dyDescent="0.25">
      <c r="A163" s="200"/>
      <c r="B163" s="263" t="s">
        <v>305</v>
      </c>
      <c r="C163" s="264"/>
      <c r="D163" s="265">
        <v>14762.7</v>
      </c>
      <c r="E163" s="265">
        <v>-17.699999999999996</v>
      </c>
      <c r="F163" s="122">
        <v>14745</v>
      </c>
      <c r="G163" s="126"/>
    </row>
    <row r="164" spans="1:7" s="127" customFormat="1" ht="17.25" customHeight="1" x14ac:dyDescent="0.25">
      <c r="A164" s="200"/>
      <c r="B164" s="263" t="s">
        <v>306</v>
      </c>
      <c r="C164" s="264"/>
      <c r="D164" s="265">
        <v>4965.6000000000004</v>
      </c>
      <c r="E164" s="265">
        <v>-295</v>
      </c>
      <c r="F164" s="122">
        <v>4670.6000000000004</v>
      </c>
      <c r="G164" s="126"/>
    </row>
    <row r="165" spans="1:7" s="127" customFormat="1" ht="17.25" customHeight="1" x14ac:dyDescent="0.25">
      <c r="A165" s="200"/>
      <c r="B165" s="263" t="s">
        <v>436</v>
      </c>
      <c r="C165" s="264"/>
      <c r="D165" s="265">
        <v>550</v>
      </c>
      <c r="E165" s="265">
        <v>-5.4</v>
      </c>
      <c r="F165" s="122">
        <v>544.6</v>
      </c>
      <c r="G165" s="126"/>
    </row>
    <row r="166" spans="1:7" s="127" customFormat="1" ht="17.25" customHeight="1" x14ac:dyDescent="0.25">
      <c r="A166" s="200"/>
      <c r="B166" s="263" t="s">
        <v>478</v>
      </c>
      <c r="C166" s="264"/>
      <c r="D166" s="265">
        <v>2954.3</v>
      </c>
      <c r="E166" s="265">
        <v>-237.4</v>
      </c>
      <c r="F166" s="122">
        <v>2716.9</v>
      </c>
      <c r="G166" s="126"/>
    </row>
    <row r="167" spans="1:7" s="127" customFormat="1" ht="17.25" customHeight="1" x14ac:dyDescent="0.25">
      <c r="A167" s="202"/>
      <c r="B167" s="263" t="s">
        <v>435</v>
      </c>
      <c r="C167" s="264"/>
      <c r="D167" s="265">
        <v>155</v>
      </c>
      <c r="E167" s="265">
        <v>-6</v>
      </c>
      <c r="F167" s="122">
        <v>149</v>
      </c>
      <c r="G167" s="126"/>
    </row>
    <row r="168" spans="1:7" s="131" customFormat="1" ht="17.25" customHeight="1" x14ac:dyDescent="0.25">
      <c r="A168" s="199" t="s">
        <v>34</v>
      </c>
      <c r="B168" s="263" t="s">
        <v>361</v>
      </c>
      <c r="C168" s="264"/>
      <c r="D168" s="265">
        <v>0</v>
      </c>
      <c r="E168" s="265">
        <v>67.078770000000006</v>
      </c>
      <c r="F168" s="122">
        <v>67.078770000000006</v>
      </c>
      <c r="G168" s="130"/>
    </row>
    <row r="169" spans="1:7" s="131" customFormat="1" ht="17.25" customHeight="1" x14ac:dyDescent="0.25">
      <c r="A169" s="200"/>
      <c r="B169" s="263" t="s">
        <v>362</v>
      </c>
      <c r="C169" s="264"/>
      <c r="D169" s="265">
        <v>0</v>
      </c>
      <c r="E169" s="265">
        <v>67.332300000000004</v>
      </c>
      <c r="F169" s="122">
        <v>67.332300000000004</v>
      </c>
      <c r="G169" s="130"/>
    </row>
    <row r="170" spans="1:7" s="127" customFormat="1" ht="17.25" customHeight="1" x14ac:dyDescent="0.25">
      <c r="A170" s="200"/>
      <c r="B170" s="263" t="s">
        <v>459</v>
      </c>
      <c r="C170" s="264"/>
      <c r="D170" s="265">
        <v>9984.6999999999989</v>
      </c>
      <c r="E170" s="265">
        <v>-8.1</v>
      </c>
      <c r="F170" s="122">
        <v>9976.5999999999985</v>
      </c>
      <c r="G170" s="126"/>
    </row>
    <row r="171" spans="1:7" s="127" customFormat="1" ht="17.25" customHeight="1" x14ac:dyDescent="0.25">
      <c r="A171" s="200"/>
      <c r="B171" s="263" t="s">
        <v>460</v>
      </c>
      <c r="C171" s="264"/>
      <c r="D171" s="265">
        <v>2410.6</v>
      </c>
      <c r="E171" s="265">
        <v>30.7</v>
      </c>
      <c r="F171" s="122">
        <v>2441.2999999999997</v>
      </c>
      <c r="G171" s="126"/>
    </row>
    <row r="172" spans="1:7" s="127" customFormat="1" ht="17.25" customHeight="1" x14ac:dyDescent="0.25">
      <c r="A172" s="200"/>
      <c r="B172" s="263" t="s">
        <v>303</v>
      </c>
      <c r="C172" s="264"/>
      <c r="D172" s="265">
        <v>140.70000000000005</v>
      </c>
      <c r="E172" s="265">
        <v>-134.4</v>
      </c>
      <c r="F172" s="122">
        <v>6.3000000000000398</v>
      </c>
      <c r="G172" s="126"/>
    </row>
    <row r="173" spans="1:7" s="127" customFormat="1" ht="17.25" customHeight="1" x14ac:dyDescent="0.25">
      <c r="A173" s="200"/>
      <c r="B173" s="263" t="s">
        <v>466</v>
      </c>
      <c r="C173" s="264"/>
      <c r="D173" s="265">
        <v>1300</v>
      </c>
      <c r="E173" s="265">
        <v>-371.7</v>
      </c>
      <c r="F173" s="122">
        <v>928.3</v>
      </c>
      <c r="G173" s="126"/>
    </row>
    <row r="174" spans="1:7" s="127" customFormat="1" ht="17.25" customHeight="1" x14ac:dyDescent="0.25">
      <c r="A174" s="200"/>
      <c r="B174" s="263" t="s">
        <v>462</v>
      </c>
      <c r="C174" s="264"/>
      <c r="D174" s="265">
        <v>4189.9000000000005</v>
      </c>
      <c r="E174" s="265">
        <v>-395.5</v>
      </c>
      <c r="F174" s="122">
        <v>3794.4000000000005</v>
      </c>
      <c r="G174" s="126"/>
    </row>
    <row r="175" spans="1:7" s="127" customFormat="1" ht="17.25" customHeight="1" x14ac:dyDescent="0.25">
      <c r="A175" s="200"/>
      <c r="B175" s="263" t="s">
        <v>463</v>
      </c>
      <c r="C175" s="264"/>
      <c r="D175" s="265">
        <v>1352</v>
      </c>
      <c r="E175" s="265">
        <v>22</v>
      </c>
      <c r="F175" s="122">
        <v>1374</v>
      </c>
      <c r="G175" s="126"/>
    </row>
    <row r="176" spans="1:7" s="127" customFormat="1" ht="17.25" customHeight="1" x14ac:dyDescent="0.25">
      <c r="A176" s="200"/>
      <c r="B176" s="263" t="s">
        <v>465</v>
      </c>
      <c r="C176" s="264"/>
      <c r="D176" s="265">
        <v>20</v>
      </c>
      <c r="E176" s="265">
        <v>-4.7</v>
      </c>
      <c r="F176" s="122">
        <v>15.3</v>
      </c>
      <c r="G176" s="126"/>
    </row>
    <row r="177" spans="1:7" s="127" customFormat="1" ht="17.25" customHeight="1" x14ac:dyDescent="0.25">
      <c r="A177" s="200"/>
      <c r="B177" s="263" t="s">
        <v>464</v>
      </c>
      <c r="C177" s="264"/>
      <c r="D177" s="265">
        <v>7561.4</v>
      </c>
      <c r="E177" s="265">
        <v>-95.4</v>
      </c>
      <c r="F177" s="122">
        <v>7466</v>
      </c>
      <c r="G177" s="126"/>
    </row>
    <row r="178" spans="1:7" s="127" customFormat="1" ht="17.25" customHeight="1" x14ac:dyDescent="0.25">
      <c r="A178" s="200"/>
      <c r="B178" s="263" t="s">
        <v>461</v>
      </c>
      <c r="C178" s="264"/>
      <c r="D178" s="265">
        <v>578</v>
      </c>
      <c r="E178" s="265">
        <v>-209.4</v>
      </c>
      <c r="F178" s="122">
        <v>368.6</v>
      </c>
      <c r="G178" s="126"/>
    </row>
    <row r="179" spans="1:7" s="127" customFormat="1" ht="17.25" customHeight="1" x14ac:dyDescent="0.25">
      <c r="A179" s="202"/>
      <c r="B179" s="263" t="s">
        <v>304</v>
      </c>
      <c r="C179" s="264"/>
      <c r="D179" s="265">
        <v>3659.6</v>
      </c>
      <c r="E179" s="265">
        <v>786.30000000000007</v>
      </c>
      <c r="F179" s="122">
        <v>4445.8999999999996</v>
      </c>
      <c r="G179" s="126"/>
    </row>
    <row r="180" spans="1:7" s="131" customFormat="1" ht="17.25" customHeight="1" x14ac:dyDescent="0.25">
      <c r="A180" s="201" t="s">
        <v>8</v>
      </c>
      <c r="B180" s="263" t="s">
        <v>352</v>
      </c>
      <c r="C180" s="264"/>
      <c r="D180" s="265">
        <v>0</v>
      </c>
      <c r="E180" s="265">
        <v>16.667000000000002</v>
      </c>
      <c r="F180" s="122">
        <v>16.667000000000002</v>
      </c>
      <c r="G180" s="130"/>
    </row>
    <row r="181" spans="1:7" s="131" customFormat="1" ht="17.25" customHeight="1" x14ac:dyDescent="0.25">
      <c r="A181" s="201"/>
      <c r="B181" s="263" t="s">
        <v>353</v>
      </c>
      <c r="C181" s="264"/>
      <c r="D181" s="265">
        <v>0</v>
      </c>
      <c r="E181" s="265">
        <v>3.3330000000000002</v>
      </c>
      <c r="F181" s="122">
        <v>3.3330000000000002</v>
      </c>
      <c r="G181" s="130"/>
    </row>
    <row r="182" spans="1:7" s="131" customFormat="1" ht="17.25" customHeight="1" x14ac:dyDescent="0.3">
      <c r="A182" s="201"/>
      <c r="B182" s="263" t="s">
        <v>365</v>
      </c>
      <c r="C182" s="264"/>
      <c r="D182" s="121">
        <v>0</v>
      </c>
      <c r="E182" s="121">
        <v>3453.6860099999999</v>
      </c>
      <c r="F182" s="266">
        <v>3453.6860099999999</v>
      </c>
      <c r="G182" s="130"/>
    </row>
    <row r="183" spans="1:7" s="123" customFormat="1" ht="17.25" customHeight="1" x14ac:dyDescent="0.3">
      <c r="A183" s="201"/>
      <c r="B183" s="263" t="s">
        <v>366</v>
      </c>
      <c r="C183" s="264"/>
      <c r="D183" s="121">
        <v>0</v>
      </c>
      <c r="E183" s="121">
        <v>100</v>
      </c>
      <c r="F183" s="266">
        <v>100</v>
      </c>
      <c r="G183" s="129"/>
    </row>
    <row r="184" spans="1:7" s="123" customFormat="1" ht="17.25" customHeight="1" x14ac:dyDescent="0.3">
      <c r="A184" s="201"/>
      <c r="B184" s="263" t="s">
        <v>367</v>
      </c>
      <c r="C184" s="264"/>
      <c r="D184" s="121">
        <v>0</v>
      </c>
      <c r="E184" s="121">
        <v>3273.6562800000002</v>
      </c>
      <c r="F184" s="266">
        <v>3273.6562800000002</v>
      </c>
      <c r="G184" s="129"/>
    </row>
    <row r="185" spans="1:7" s="123" customFormat="1" ht="17.25" customHeight="1" x14ac:dyDescent="0.3">
      <c r="A185" s="201"/>
      <c r="B185" s="263" t="s">
        <v>368</v>
      </c>
      <c r="C185" s="264"/>
      <c r="D185" s="121">
        <v>0</v>
      </c>
      <c r="E185" s="121">
        <v>9.65489</v>
      </c>
      <c r="F185" s="266">
        <v>9.65489</v>
      </c>
      <c r="G185" s="129"/>
    </row>
    <row r="186" spans="1:7" s="123" customFormat="1" ht="17.25" customHeight="1" x14ac:dyDescent="0.3">
      <c r="A186" s="201"/>
      <c r="B186" s="263" t="s">
        <v>369</v>
      </c>
      <c r="C186" s="264"/>
      <c r="D186" s="121">
        <v>0</v>
      </c>
      <c r="E186" s="121">
        <v>865.10622000000001</v>
      </c>
      <c r="F186" s="266">
        <v>865.10622000000001</v>
      </c>
      <c r="G186" s="129"/>
    </row>
    <row r="187" spans="1:7" s="125" customFormat="1" ht="15.75" customHeight="1" x14ac:dyDescent="0.3">
      <c r="A187" s="201"/>
      <c r="B187" s="263" t="s">
        <v>431</v>
      </c>
      <c r="C187" s="264"/>
      <c r="D187" s="121">
        <v>471.2</v>
      </c>
      <c r="E187" s="121">
        <v>21.5</v>
      </c>
      <c r="F187" s="266">
        <v>492.7</v>
      </c>
      <c r="G187" s="124"/>
    </row>
    <row r="188" spans="1:7" s="125" customFormat="1" ht="15.75" customHeight="1" x14ac:dyDescent="0.3">
      <c r="A188" s="201"/>
      <c r="B188" s="263" t="s">
        <v>371</v>
      </c>
      <c r="C188" s="264"/>
      <c r="D188" s="121">
        <v>3453.6860099999999</v>
      </c>
      <c r="E188" s="121">
        <v>178.2</v>
      </c>
      <c r="F188" s="266">
        <v>3631.8860099999997</v>
      </c>
      <c r="G188" s="124"/>
    </row>
    <row r="189" spans="1:7" s="125" customFormat="1" ht="15.75" customHeight="1" x14ac:dyDescent="0.3">
      <c r="A189" s="201"/>
      <c r="B189" s="263" t="s">
        <v>416</v>
      </c>
      <c r="C189" s="264"/>
      <c r="D189" s="121">
        <v>32163.1</v>
      </c>
      <c r="E189" s="121">
        <v>-836.2</v>
      </c>
      <c r="F189" s="266">
        <v>31326.899999999998</v>
      </c>
      <c r="G189" s="124"/>
    </row>
    <row r="190" spans="1:7" s="125" customFormat="1" ht="15.75" customHeight="1" x14ac:dyDescent="0.3">
      <c r="A190" s="201"/>
      <c r="B190" s="263" t="s">
        <v>372</v>
      </c>
      <c r="C190" s="264"/>
      <c r="D190" s="121">
        <v>14000.299999999997</v>
      </c>
      <c r="E190" s="121">
        <v>300.50859000000003</v>
      </c>
      <c r="F190" s="266">
        <v>14300.808589999997</v>
      </c>
      <c r="G190" s="124"/>
    </row>
    <row r="191" spans="1:7" s="125" customFormat="1" ht="15.75" customHeight="1" x14ac:dyDescent="0.3">
      <c r="A191" s="201"/>
      <c r="B191" s="263" t="s">
        <v>373</v>
      </c>
      <c r="C191" s="264"/>
      <c r="D191" s="121">
        <v>212118.99289999998</v>
      </c>
      <c r="E191" s="121">
        <v>-7091.0935399999998</v>
      </c>
      <c r="F191" s="266">
        <v>205027.89935999998</v>
      </c>
      <c r="G191" s="124"/>
    </row>
    <row r="192" spans="1:7" s="125" customFormat="1" ht="15.75" customHeight="1" x14ac:dyDescent="0.3">
      <c r="A192" s="201"/>
      <c r="B192" s="263" t="s">
        <v>469</v>
      </c>
      <c r="C192" s="264"/>
      <c r="D192" s="121">
        <v>207.6</v>
      </c>
      <c r="E192" s="121">
        <v>10</v>
      </c>
      <c r="F192" s="266">
        <v>217.6</v>
      </c>
      <c r="G192" s="124"/>
    </row>
    <row r="193" spans="1:7" s="125" customFormat="1" ht="15.75" customHeight="1" x14ac:dyDescent="0.3">
      <c r="A193" s="201"/>
      <c r="B193" s="263" t="s">
        <v>417</v>
      </c>
      <c r="C193" s="264"/>
      <c r="D193" s="121">
        <v>1134.8</v>
      </c>
      <c r="E193" s="121">
        <v>37.5</v>
      </c>
      <c r="F193" s="266">
        <v>1172.3</v>
      </c>
      <c r="G193" s="124"/>
    </row>
    <row r="194" spans="1:7" s="125" customFormat="1" ht="15.75" customHeight="1" x14ac:dyDescent="0.3">
      <c r="A194" s="201"/>
      <c r="B194" s="263" t="s">
        <v>252</v>
      </c>
      <c r="C194" s="264"/>
      <c r="D194" s="121">
        <v>3864.7074900000007</v>
      </c>
      <c r="E194" s="121">
        <v>692.09999999999991</v>
      </c>
      <c r="F194" s="266">
        <v>4556.8074900000011</v>
      </c>
      <c r="G194" s="124"/>
    </row>
    <row r="195" spans="1:7" s="125" customFormat="1" ht="15.75" customHeight="1" x14ac:dyDescent="0.3">
      <c r="A195" s="201"/>
      <c r="B195" s="263" t="s">
        <v>418</v>
      </c>
      <c r="C195" s="264"/>
      <c r="D195" s="121">
        <v>5830.1</v>
      </c>
      <c r="E195" s="121">
        <v>-1708</v>
      </c>
      <c r="F195" s="266">
        <v>4122.1000000000004</v>
      </c>
      <c r="G195" s="124"/>
    </row>
    <row r="196" spans="1:7" s="125" customFormat="1" ht="15.75" customHeight="1" x14ac:dyDescent="0.3">
      <c r="A196" s="201"/>
      <c r="B196" s="263" t="s">
        <v>280</v>
      </c>
      <c r="C196" s="264"/>
      <c r="D196" s="121">
        <v>105015.92289999998</v>
      </c>
      <c r="E196" s="121">
        <v>-4046.1263999999996</v>
      </c>
      <c r="F196" s="266">
        <v>100969.79649999998</v>
      </c>
      <c r="G196" s="124"/>
    </row>
    <row r="197" spans="1:7" s="125" customFormat="1" ht="15.75" customHeight="1" x14ac:dyDescent="0.3">
      <c r="A197" s="201"/>
      <c r="B197" s="263" t="s">
        <v>432</v>
      </c>
      <c r="C197" s="264"/>
      <c r="D197" s="121">
        <v>2653.3</v>
      </c>
      <c r="E197" s="121">
        <v>-26</v>
      </c>
      <c r="F197" s="266">
        <v>2627.3</v>
      </c>
      <c r="G197" s="124"/>
    </row>
    <row r="198" spans="1:7" s="125" customFormat="1" ht="15.75" customHeight="1" x14ac:dyDescent="0.3">
      <c r="A198" s="201"/>
      <c r="B198" s="263" t="s">
        <v>254</v>
      </c>
      <c r="C198" s="264"/>
      <c r="D198" s="121">
        <v>11315.407099999999</v>
      </c>
      <c r="E198" s="121">
        <v>8.5264000000000006</v>
      </c>
      <c r="F198" s="266">
        <v>11323.933499999999</v>
      </c>
      <c r="G198" s="124"/>
    </row>
    <row r="199" spans="1:7" s="125" customFormat="1" ht="15.75" customHeight="1" x14ac:dyDescent="0.3">
      <c r="A199" s="201"/>
      <c r="B199" s="263" t="s">
        <v>421</v>
      </c>
      <c r="C199" s="264"/>
      <c r="D199" s="121">
        <v>388.1</v>
      </c>
      <c r="E199" s="121">
        <v>3.1</v>
      </c>
      <c r="F199" s="266">
        <v>391.20000000000005</v>
      </c>
      <c r="G199" s="124"/>
    </row>
    <row r="200" spans="1:7" s="125" customFormat="1" ht="15.75" customHeight="1" x14ac:dyDescent="0.3">
      <c r="A200" s="201"/>
      <c r="B200" s="263" t="s">
        <v>419</v>
      </c>
      <c r="C200" s="264"/>
      <c r="D200" s="121">
        <v>710.6</v>
      </c>
      <c r="E200" s="121">
        <v>106.5</v>
      </c>
      <c r="F200" s="266">
        <v>817.1</v>
      </c>
      <c r="G200" s="124"/>
    </row>
    <row r="201" spans="1:7" s="125" customFormat="1" ht="15.75" customHeight="1" x14ac:dyDescent="0.3">
      <c r="A201" s="201"/>
      <c r="B201" s="263" t="s">
        <v>420</v>
      </c>
      <c r="C201" s="264"/>
      <c r="D201" s="121">
        <v>2383.6999999999998</v>
      </c>
      <c r="E201" s="121">
        <v>30.4</v>
      </c>
      <c r="F201" s="266">
        <v>2414.1</v>
      </c>
      <c r="G201" s="124"/>
    </row>
    <row r="202" spans="1:7" s="125" customFormat="1" ht="15.75" customHeight="1" x14ac:dyDescent="0.3">
      <c r="A202" s="201"/>
      <c r="B202" s="263" t="s">
        <v>311</v>
      </c>
      <c r="C202" s="264"/>
      <c r="D202" s="121">
        <v>55000</v>
      </c>
      <c r="E202" s="121">
        <v>4139.7849500000002</v>
      </c>
      <c r="F202" s="266">
        <v>59139.784950000001</v>
      </c>
      <c r="G202" s="124"/>
    </row>
    <row r="203" spans="1:7" s="125" customFormat="1" ht="15.75" customHeight="1" x14ac:dyDescent="0.3">
      <c r="A203" s="201"/>
      <c r="B203" s="263" t="s">
        <v>39</v>
      </c>
      <c r="C203" s="264"/>
      <c r="D203" s="121">
        <v>23200.823499999999</v>
      </c>
      <c r="E203" s="121">
        <v>-5.0333700000000006</v>
      </c>
      <c r="F203" s="266">
        <v>23195.790129999998</v>
      </c>
      <c r="G203" s="124"/>
    </row>
    <row r="204" spans="1:7" s="125" customFormat="1" ht="15.75" customHeight="1" x14ac:dyDescent="0.3">
      <c r="A204" s="201"/>
      <c r="B204" s="263" t="s">
        <v>183</v>
      </c>
      <c r="C204" s="264"/>
      <c r="D204" s="121">
        <v>538.4</v>
      </c>
      <c r="E204" s="121">
        <v>5.0333700000000006</v>
      </c>
      <c r="F204" s="266">
        <v>543.43336999999997</v>
      </c>
      <c r="G204" s="124"/>
    </row>
    <row r="205" spans="1:7" s="125" customFormat="1" ht="15.75" customHeight="1" x14ac:dyDescent="0.3">
      <c r="A205" s="201"/>
      <c r="B205" s="263" t="s">
        <v>374</v>
      </c>
      <c r="C205" s="264"/>
      <c r="D205" s="121">
        <v>0</v>
      </c>
      <c r="E205" s="121">
        <v>74.900000000000006</v>
      </c>
      <c r="F205" s="266">
        <v>74.900000000000006</v>
      </c>
      <c r="G205" s="124"/>
    </row>
    <row r="206" spans="1:7" s="125" customFormat="1" ht="15.75" customHeight="1" x14ac:dyDescent="0.3">
      <c r="A206" s="201"/>
      <c r="B206" s="263" t="s">
        <v>375</v>
      </c>
      <c r="C206" s="264"/>
      <c r="D206" s="121">
        <v>0</v>
      </c>
      <c r="E206" s="121">
        <v>5</v>
      </c>
      <c r="F206" s="266">
        <v>5</v>
      </c>
      <c r="G206" s="124"/>
    </row>
    <row r="207" spans="1:7" s="125" customFormat="1" ht="18.75" x14ac:dyDescent="0.3">
      <c r="A207" s="201"/>
      <c r="B207" s="263" t="s">
        <v>292</v>
      </c>
      <c r="C207" s="264"/>
      <c r="D207" s="121">
        <v>29</v>
      </c>
      <c r="E207" s="121">
        <v>4</v>
      </c>
      <c r="F207" s="266">
        <v>33</v>
      </c>
      <c r="G207" s="124"/>
    </row>
    <row r="208" spans="1:7" s="125" customFormat="1" ht="18.75" x14ac:dyDescent="0.3">
      <c r="A208" s="201"/>
      <c r="B208" s="263" t="s">
        <v>293</v>
      </c>
      <c r="C208" s="264"/>
      <c r="D208" s="121">
        <v>1438</v>
      </c>
      <c r="E208" s="121">
        <v>-4</v>
      </c>
      <c r="F208" s="266">
        <v>1434</v>
      </c>
      <c r="G208" s="124"/>
    </row>
    <row r="209" spans="1:7" s="125" customFormat="1" ht="18.75" x14ac:dyDescent="0.3">
      <c r="A209" s="201"/>
      <c r="B209" s="263" t="s">
        <v>422</v>
      </c>
      <c r="C209" s="264"/>
      <c r="D209" s="121">
        <v>731</v>
      </c>
      <c r="E209" s="121">
        <v>894.1</v>
      </c>
      <c r="F209" s="266">
        <v>1625.1</v>
      </c>
      <c r="G209" s="124"/>
    </row>
    <row r="210" spans="1:7" s="125" customFormat="1" ht="18.75" x14ac:dyDescent="0.3">
      <c r="A210" s="201"/>
      <c r="B210" s="263" t="s">
        <v>281</v>
      </c>
      <c r="C210" s="264"/>
      <c r="D210" s="121">
        <v>156311.9</v>
      </c>
      <c r="E210" s="121">
        <v>-4584.8999999999996</v>
      </c>
      <c r="F210" s="266">
        <v>151727</v>
      </c>
      <c r="G210" s="124"/>
    </row>
    <row r="211" spans="1:7" s="125" customFormat="1" ht="18.75" x14ac:dyDescent="0.3">
      <c r="A211" s="201"/>
      <c r="B211" s="263" t="s">
        <v>423</v>
      </c>
      <c r="C211" s="264"/>
      <c r="D211" s="121">
        <v>29.5</v>
      </c>
      <c r="E211" s="121">
        <v>-0.2</v>
      </c>
      <c r="F211" s="266">
        <v>29.3</v>
      </c>
      <c r="G211" s="124"/>
    </row>
    <row r="212" spans="1:7" s="125" customFormat="1" ht="18.75" x14ac:dyDescent="0.3">
      <c r="A212" s="201"/>
      <c r="B212" s="263" t="s">
        <v>376</v>
      </c>
      <c r="C212" s="264"/>
      <c r="D212" s="121">
        <v>4.5</v>
      </c>
      <c r="E212" s="121">
        <v>-1.4</v>
      </c>
      <c r="F212" s="266">
        <v>3.1</v>
      </c>
      <c r="G212" s="124"/>
    </row>
    <row r="213" spans="1:7" s="125" customFormat="1" ht="18.75" x14ac:dyDescent="0.3">
      <c r="A213" s="201"/>
      <c r="B213" s="263" t="s">
        <v>308</v>
      </c>
      <c r="C213" s="264"/>
      <c r="D213" s="121">
        <v>223.3</v>
      </c>
      <c r="E213" s="121">
        <v>-40.6</v>
      </c>
      <c r="F213" s="266">
        <v>182.70000000000002</v>
      </c>
      <c r="G213" s="124"/>
    </row>
    <row r="214" spans="1:7" s="125" customFormat="1" ht="18.75" x14ac:dyDescent="0.3">
      <c r="A214" s="201"/>
      <c r="B214" s="263" t="s">
        <v>424</v>
      </c>
      <c r="C214" s="264"/>
      <c r="D214" s="121">
        <v>6913.6</v>
      </c>
      <c r="E214" s="121">
        <v>-339.4</v>
      </c>
      <c r="F214" s="266">
        <v>6574.2000000000007</v>
      </c>
      <c r="G214" s="124"/>
    </row>
    <row r="215" spans="1:7" s="125" customFormat="1" ht="18.75" x14ac:dyDescent="0.3">
      <c r="A215" s="201"/>
      <c r="B215" s="263" t="s">
        <v>425</v>
      </c>
      <c r="C215" s="264"/>
      <c r="D215" s="121">
        <v>32274.900000000005</v>
      </c>
      <c r="E215" s="121">
        <v>-347.1</v>
      </c>
      <c r="F215" s="266">
        <v>31927.800000000007</v>
      </c>
      <c r="G215" s="124"/>
    </row>
    <row r="216" spans="1:7" s="125" customFormat="1" ht="18.75" x14ac:dyDescent="0.3">
      <c r="A216" s="201"/>
      <c r="B216" s="263" t="s">
        <v>476</v>
      </c>
      <c r="C216" s="264"/>
      <c r="D216" s="121">
        <v>15340.7</v>
      </c>
      <c r="E216" s="121">
        <v>-79.900000000000006</v>
      </c>
      <c r="F216" s="266">
        <v>15260.800000000001</v>
      </c>
      <c r="G216" s="124"/>
    </row>
    <row r="217" spans="1:7" s="125" customFormat="1" ht="18.75" x14ac:dyDescent="0.3">
      <c r="A217" s="201"/>
      <c r="B217" s="263" t="s">
        <v>294</v>
      </c>
      <c r="C217" s="264"/>
      <c r="D217" s="121">
        <v>245.60000000000002</v>
      </c>
      <c r="E217" s="121">
        <v>97.6</v>
      </c>
      <c r="F217" s="266">
        <v>343.20000000000005</v>
      </c>
      <c r="G217" s="124"/>
    </row>
    <row r="218" spans="1:7" s="125" customFormat="1" ht="18.75" x14ac:dyDescent="0.3">
      <c r="A218" s="201"/>
      <c r="B218" s="263" t="s">
        <v>426</v>
      </c>
      <c r="C218" s="264"/>
      <c r="D218" s="121">
        <v>24598</v>
      </c>
      <c r="E218" s="121">
        <v>-348.5</v>
      </c>
      <c r="F218" s="266">
        <v>24249.5</v>
      </c>
      <c r="G218" s="124"/>
    </row>
    <row r="219" spans="1:7" s="125" customFormat="1" ht="18.75" x14ac:dyDescent="0.3">
      <c r="A219" s="201"/>
      <c r="B219" s="263" t="s">
        <v>427</v>
      </c>
      <c r="C219" s="264"/>
      <c r="D219" s="121">
        <v>191</v>
      </c>
      <c r="E219" s="121">
        <v>1.7</v>
      </c>
      <c r="F219" s="266">
        <v>192.7</v>
      </c>
      <c r="G219" s="124"/>
    </row>
    <row r="220" spans="1:7" s="125" customFormat="1" ht="18.75" x14ac:dyDescent="0.3">
      <c r="A220" s="201"/>
      <c r="B220" s="263" t="s">
        <v>428</v>
      </c>
      <c r="C220" s="264"/>
      <c r="D220" s="121">
        <v>2250.8000000000002</v>
      </c>
      <c r="E220" s="121">
        <v>-211.5</v>
      </c>
      <c r="F220" s="266">
        <v>2039.3000000000002</v>
      </c>
      <c r="G220" s="124"/>
    </row>
    <row r="221" spans="1:7" s="125" customFormat="1" ht="18.75" x14ac:dyDescent="0.3">
      <c r="A221" s="201"/>
      <c r="B221" s="263" t="s">
        <v>429</v>
      </c>
      <c r="C221" s="264"/>
      <c r="D221" s="121">
        <v>835.80000000000007</v>
      </c>
      <c r="E221" s="121">
        <v>75</v>
      </c>
      <c r="F221" s="266">
        <v>910.80000000000007</v>
      </c>
      <c r="G221" s="124"/>
    </row>
    <row r="222" spans="1:7" s="125" customFormat="1" ht="18.75" x14ac:dyDescent="0.3">
      <c r="A222" s="201"/>
      <c r="B222" s="263" t="s">
        <v>430</v>
      </c>
      <c r="C222" s="264"/>
      <c r="D222" s="121">
        <v>1311</v>
      </c>
      <c r="E222" s="121">
        <v>3.4</v>
      </c>
      <c r="F222" s="266">
        <v>1314.4</v>
      </c>
      <c r="G222" s="124"/>
    </row>
    <row r="223" spans="1:7" s="125" customFormat="1" ht="18.75" x14ac:dyDescent="0.3">
      <c r="A223" s="201"/>
      <c r="B223" s="263" t="s">
        <v>377</v>
      </c>
      <c r="C223" s="264"/>
      <c r="D223" s="121">
        <v>0</v>
      </c>
      <c r="E223" s="121">
        <v>3.3</v>
      </c>
      <c r="F223" s="266">
        <v>3.3</v>
      </c>
      <c r="G223" s="124"/>
    </row>
    <row r="224" spans="1:7" s="125" customFormat="1" ht="18.75" x14ac:dyDescent="0.3">
      <c r="A224" s="201"/>
      <c r="B224" s="263" t="s">
        <v>378</v>
      </c>
      <c r="C224" s="264"/>
      <c r="D224" s="121">
        <v>0</v>
      </c>
      <c r="E224" s="121">
        <v>10.299999999999999</v>
      </c>
      <c r="F224" s="266">
        <v>10.299999999999999</v>
      </c>
      <c r="G224" s="124"/>
    </row>
    <row r="225" spans="1:7" s="123" customFormat="1" ht="18.75" x14ac:dyDescent="0.3">
      <c r="A225" s="201" t="s">
        <v>14</v>
      </c>
      <c r="B225" s="263" t="s">
        <v>354</v>
      </c>
      <c r="C225" s="264"/>
      <c r="D225" s="121">
        <v>0</v>
      </c>
      <c r="E225" s="121">
        <v>179.87899999999999</v>
      </c>
      <c r="F225" s="266">
        <v>179.87899999999999</v>
      </c>
      <c r="G225" s="129"/>
    </row>
    <row r="226" spans="1:7" s="123" customFormat="1" ht="18.75" x14ac:dyDescent="0.3">
      <c r="A226" s="201"/>
      <c r="B226" s="263" t="s">
        <v>370</v>
      </c>
      <c r="C226" s="264"/>
      <c r="D226" s="121">
        <v>0</v>
      </c>
      <c r="E226" s="121">
        <v>19.531379999999999</v>
      </c>
      <c r="F226" s="266">
        <v>19.531379999999999</v>
      </c>
      <c r="G226" s="129"/>
    </row>
    <row r="227" spans="1:7" s="125" customFormat="1" ht="18.75" x14ac:dyDescent="0.3">
      <c r="A227" s="201"/>
      <c r="B227" s="263" t="s">
        <v>443</v>
      </c>
      <c r="C227" s="264"/>
      <c r="D227" s="121">
        <v>60</v>
      </c>
      <c r="E227" s="121">
        <v>-4.2</v>
      </c>
      <c r="F227" s="266">
        <v>55.8</v>
      </c>
      <c r="G227" s="124"/>
    </row>
    <row r="228" spans="1:7" s="125" customFormat="1" ht="18.75" x14ac:dyDescent="0.3">
      <c r="A228" s="201"/>
      <c r="B228" s="263" t="s">
        <v>451</v>
      </c>
      <c r="C228" s="264"/>
      <c r="D228" s="121">
        <v>123.6</v>
      </c>
      <c r="E228" s="121">
        <v>-16.100000000000001</v>
      </c>
      <c r="F228" s="266">
        <v>107.5</v>
      </c>
      <c r="G228" s="124"/>
    </row>
    <row r="229" spans="1:7" s="125" customFormat="1" ht="18.75" x14ac:dyDescent="0.3">
      <c r="A229" s="201"/>
      <c r="B229" s="263" t="s">
        <v>444</v>
      </c>
      <c r="C229" s="264"/>
      <c r="D229" s="121">
        <v>52035</v>
      </c>
      <c r="E229" s="121">
        <v>-2409.9</v>
      </c>
      <c r="F229" s="266">
        <v>49625.1</v>
      </c>
      <c r="G229" s="124"/>
    </row>
    <row r="230" spans="1:7" s="125" customFormat="1" ht="18.75" x14ac:dyDescent="0.3">
      <c r="A230" s="201"/>
      <c r="B230" s="263" t="s">
        <v>452</v>
      </c>
      <c r="C230" s="264"/>
      <c r="D230" s="121">
        <v>626</v>
      </c>
      <c r="E230" s="121">
        <v>-10.1</v>
      </c>
      <c r="F230" s="266">
        <v>615.9</v>
      </c>
      <c r="G230" s="124"/>
    </row>
    <row r="231" spans="1:7" s="125" customFormat="1" ht="18.75" x14ac:dyDescent="0.3">
      <c r="A231" s="201"/>
      <c r="B231" s="263" t="s">
        <v>445</v>
      </c>
      <c r="C231" s="264"/>
      <c r="D231" s="121">
        <v>77142.899999999994</v>
      </c>
      <c r="E231" s="121">
        <v>-284.8</v>
      </c>
      <c r="F231" s="266">
        <v>76858.099999999991</v>
      </c>
    </row>
    <row r="232" spans="1:7" s="125" customFormat="1" ht="18.75" x14ac:dyDescent="0.3">
      <c r="A232" s="201"/>
      <c r="B232" s="263" t="s">
        <v>274</v>
      </c>
      <c r="C232" s="264"/>
      <c r="D232" s="121">
        <v>5790</v>
      </c>
      <c r="E232" s="121">
        <v>256.8</v>
      </c>
      <c r="F232" s="266">
        <v>6046.8</v>
      </c>
    </row>
    <row r="233" spans="1:7" s="125" customFormat="1" ht="18.75" x14ac:dyDescent="0.3">
      <c r="A233" s="201"/>
      <c r="B233" s="263" t="s">
        <v>275</v>
      </c>
      <c r="C233" s="264"/>
      <c r="D233" s="121">
        <v>23506.100000000002</v>
      </c>
      <c r="E233" s="121">
        <v>-527.6</v>
      </c>
      <c r="F233" s="266">
        <v>22978.500000000004</v>
      </c>
    </row>
    <row r="234" spans="1:7" s="125" customFormat="1" ht="18.75" x14ac:dyDescent="0.3">
      <c r="A234" s="201"/>
      <c r="B234" s="263" t="s">
        <v>449</v>
      </c>
      <c r="C234" s="264"/>
      <c r="D234" s="121">
        <v>4229.6000000000004</v>
      </c>
      <c r="E234" s="121">
        <v>-11.3</v>
      </c>
      <c r="F234" s="266">
        <v>4218.3</v>
      </c>
    </row>
    <row r="235" spans="1:7" s="125" customFormat="1" ht="18.75" x14ac:dyDescent="0.3">
      <c r="A235" s="201"/>
      <c r="B235" s="263" t="s">
        <v>450</v>
      </c>
      <c r="C235" s="264"/>
      <c r="D235" s="121">
        <v>1580</v>
      </c>
      <c r="E235" s="121">
        <v>-1.3</v>
      </c>
      <c r="F235" s="266"/>
    </row>
    <row r="236" spans="1:7" s="125" customFormat="1" ht="18.75" x14ac:dyDescent="0.3">
      <c r="A236" s="201"/>
      <c r="B236" s="263" t="s">
        <v>446</v>
      </c>
      <c r="C236" s="264"/>
      <c r="D236" s="121">
        <v>92</v>
      </c>
      <c r="E236" s="121">
        <v>-5.1000000000000005</v>
      </c>
      <c r="F236" s="266">
        <v>86.9</v>
      </c>
    </row>
    <row r="237" spans="1:7" s="125" customFormat="1" ht="18.75" x14ac:dyDescent="0.3">
      <c r="A237" s="201"/>
      <c r="B237" s="263" t="s">
        <v>276</v>
      </c>
      <c r="C237" s="264"/>
      <c r="D237" s="121">
        <v>20547.296019999998</v>
      </c>
      <c r="E237" s="121">
        <v>71.5</v>
      </c>
      <c r="F237" s="266">
        <v>20618.796019999998</v>
      </c>
    </row>
    <row r="238" spans="1:7" s="125" customFormat="1" ht="18.75" x14ac:dyDescent="0.3">
      <c r="A238" s="201"/>
      <c r="B238" s="263" t="s">
        <v>447</v>
      </c>
      <c r="C238" s="264"/>
      <c r="D238" s="121">
        <v>530.70000000000005</v>
      </c>
      <c r="E238" s="121">
        <v>2.1999999999999993</v>
      </c>
      <c r="F238" s="266">
        <v>532.90000000000009</v>
      </c>
    </row>
    <row r="239" spans="1:7" s="125" customFormat="1" ht="18.75" x14ac:dyDescent="0.3">
      <c r="A239" s="201"/>
      <c r="B239" s="263" t="s">
        <v>448</v>
      </c>
      <c r="C239" s="264"/>
      <c r="D239" s="121">
        <v>133</v>
      </c>
      <c r="E239" s="121">
        <v>-6.2</v>
      </c>
      <c r="F239" s="266">
        <v>126.8</v>
      </c>
    </row>
    <row r="240" spans="1:7" s="123" customFormat="1" x14ac:dyDescent="0.25">
      <c r="A240" s="227" t="s">
        <v>25</v>
      </c>
      <c r="B240" s="267" t="s">
        <v>355</v>
      </c>
      <c r="C240" s="268"/>
      <c r="D240" s="267">
        <v>0</v>
      </c>
      <c r="E240" s="122">
        <v>22.746000000000002</v>
      </c>
      <c r="F240" s="122">
        <v>22.746000000000002</v>
      </c>
    </row>
    <row r="241" spans="1:6" s="125" customFormat="1" x14ac:dyDescent="0.25">
      <c r="A241" s="227"/>
      <c r="B241" s="267" t="s">
        <v>312</v>
      </c>
      <c r="C241" s="268"/>
      <c r="D241" s="122">
        <v>1361.6379999999999</v>
      </c>
      <c r="E241" s="122">
        <v>5.6</v>
      </c>
      <c r="F241" s="122">
        <v>1367.2379999999998</v>
      </c>
    </row>
    <row r="242" spans="1:6" s="125" customFormat="1" x14ac:dyDescent="0.25">
      <c r="A242" s="227"/>
      <c r="B242" s="267" t="s">
        <v>480</v>
      </c>
      <c r="C242" s="268"/>
      <c r="D242" s="267">
        <v>119.09999999999997</v>
      </c>
      <c r="E242" s="122">
        <v>-5.6</v>
      </c>
      <c r="F242" s="122">
        <v>113.49999999999997</v>
      </c>
    </row>
    <row r="243" spans="1:6" s="125" customFormat="1" ht="18.75" x14ac:dyDescent="0.3">
      <c r="A243" s="227"/>
      <c r="B243" s="269" t="s">
        <v>342</v>
      </c>
      <c r="C243" s="269"/>
      <c r="D243" s="121">
        <v>34359.9</v>
      </c>
      <c r="E243" s="121">
        <v>-3.5989300000000002</v>
      </c>
      <c r="F243" s="266">
        <v>34356.301070000001</v>
      </c>
    </row>
    <row r="244" spans="1:6" s="125" customFormat="1" ht="18.75" x14ac:dyDescent="0.3">
      <c r="A244" s="227"/>
      <c r="B244" s="269" t="s">
        <v>114</v>
      </c>
      <c r="C244" s="269"/>
      <c r="D244" s="121">
        <v>1317.3</v>
      </c>
      <c r="E244" s="121">
        <v>3.5989300000000002</v>
      </c>
      <c r="F244" s="266">
        <v>1320.8989300000001</v>
      </c>
    </row>
    <row r="245" spans="1:6" s="125" customFormat="1" x14ac:dyDescent="0.25">
      <c r="A245" s="227"/>
      <c r="B245" s="267" t="s">
        <v>381</v>
      </c>
      <c r="C245" s="269"/>
      <c r="D245" s="265">
        <v>341.3</v>
      </c>
      <c r="E245" s="265">
        <v>-148.80000000000001</v>
      </c>
      <c r="F245" s="122">
        <v>192.5</v>
      </c>
    </row>
    <row r="246" spans="1:6" s="125" customFormat="1" x14ac:dyDescent="0.25">
      <c r="A246" s="227"/>
      <c r="B246" s="267" t="s">
        <v>415</v>
      </c>
      <c r="C246" s="269"/>
      <c r="D246" s="265">
        <v>3219.1</v>
      </c>
      <c r="E246" s="265">
        <v>-0.71</v>
      </c>
      <c r="F246" s="122">
        <v>3218.39</v>
      </c>
    </row>
    <row r="247" spans="1:6" s="123" customFormat="1" ht="18.75" x14ac:dyDescent="0.3">
      <c r="A247" s="201" t="s">
        <v>26</v>
      </c>
      <c r="B247" s="263" t="s">
        <v>350</v>
      </c>
      <c r="C247" s="264"/>
      <c r="D247" s="121">
        <v>0</v>
      </c>
      <c r="E247" s="121">
        <v>30</v>
      </c>
      <c r="F247" s="266">
        <v>30</v>
      </c>
    </row>
    <row r="248" spans="1:6" s="123" customFormat="1" ht="18.75" x14ac:dyDescent="0.3">
      <c r="A248" s="201"/>
      <c r="B248" s="263" t="s">
        <v>351</v>
      </c>
      <c r="C248" s="264"/>
      <c r="D248" s="121">
        <v>0</v>
      </c>
      <c r="E248" s="121">
        <v>170.19744</v>
      </c>
      <c r="F248" s="266">
        <v>170.19744</v>
      </c>
    </row>
    <row r="249" spans="1:6" s="123" customFormat="1" ht="18.75" x14ac:dyDescent="0.3">
      <c r="A249" s="201"/>
      <c r="B249" s="263" t="s">
        <v>363</v>
      </c>
      <c r="C249" s="264"/>
      <c r="D249" s="121">
        <v>0</v>
      </c>
      <c r="E249" s="121">
        <v>872.20488</v>
      </c>
      <c r="F249" s="266">
        <v>872.20488</v>
      </c>
    </row>
    <row r="250" spans="1:6" s="123" customFormat="1" ht="18.75" x14ac:dyDescent="0.3">
      <c r="A250" s="201"/>
      <c r="B250" s="263" t="s">
        <v>364</v>
      </c>
      <c r="C250" s="264"/>
      <c r="D250" s="121">
        <v>0</v>
      </c>
      <c r="E250" s="121">
        <v>3813.1209399999998</v>
      </c>
      <c r="F250" s="266">
        <v>3813.1209399999998</v>
      </c>
    </row>
    <row r="251" spans="1:6" s="125" customFormat="1" ht="18.75" x14ac:dyDescent="0.3">
      <c r="A251" s="201"/>
      <c r="B251" s="263" t="s">
        <v>405</v>
      </c>
      <c r="C251" s="264"/>
      <c r="D251" s="121">
        <v>164206.60000000003</v>
      </c>
      <c r="E251" s="121">
        <v>1072.7</v>
      </c>
      <c r="F251" s="266">
        <v>165279.30000000005</v>
      </c>
    </row>
    <row r="252" spans="1:6" s="125" customFormat="1" ht="18.75" x14ac:dyDescent="0.3">
      <c r="A252" s="201"/>
      <c r="B252" s="263" t="s">
        <v>406</v>
      </c>
      <c r="C252" s="264"/>
      <c r="D252" s="121">
        <v>7490</v>
      </c>
      <c r="E252" s="121">
        <v>-409</v>
      </c>
      <c r="F252" s="266">
        <v>7081</v>
      </c>
    </row>
    <row r="253" spans="1:6" s="125" customFormat="1" ht="18.75" x14ac:dyDescent="0.3">
      <c r="A253" s="201"/>
      <c r="B253" s="263" t="s">
        <v>413</v>
      </c>
      <c r="C253" s="264"/>
      <c r="D253" s="121">
        <v>36013.900000000009</v>
      </c>
      <c r="E253" s="121">
        <v>1689.1</v>
      </c>
      <c r="F253" s="266">
        <v>37703.000000000007</v>
      </c>
    </row>
    <row r="254" spans="1:6" s="125" customFormat="1" ht="18.75" x14ac:dyDescent="0.3">
      <c r="A254" s="201"/>
      <c r="B254" s="263" t="s">
        <v>407</v>
      </c>
      <c r="C254" s="264"/>
      <c r="D254" s="121">
        <v>950</v>
      </c>
      <c r="E254" s="121">
        <v>-166.3</v>
      </c>
      <c r="F254" s="266">
        <v>783.7</v>
      </c>
    </row>
    <row r="255" spans="1:6" s="125" customFormat="1" ht="18.75" x14ac:dyDescent="0.3">
      <c r="A255" s="201"/>
      <c r="B255" s="263" t="s">
        <v>479</v>
      </c>
      <c r="C255" s="264"/>
      <c r="D255" s="121">
        <v>20220.900000000001</v>
      </c>
      <c r="E255" s="121">
        <v>60</v>
      </c>
      <c r="F255" s="266">
        <v>20280.900000000001</v>
      </c>
    </row>
    <row r="256" spans="1:6" s="125" customFormat="1" ht="18.75" x14ac:dyDescent="0.3">
      <c r="A256" s="201"/>
      <c r="B256" s="269" t="s">
        <v>408</v>
      </c>
      <c r="C256" s="264"/>
      <c r="D256" s="121">
        <v>19089.3</v>
      </c>
      <c r="E256" s="121">
        <v>-394.3</v>
      </c>
      <c r="F256" s="266">
        <v>18695</v>
      </c>
    </row>
    <row r="257" spans="1:7" s="125" customFormat="1" ht="18.75" x14ac:dyDescent="0.3">
      <c r="A257" s="201"/>
      <c r="B257" s="263" t="s">
        <v>309</v>
      </c>
      <c r="C257" s="264"/>
      <c r="D257" s="121">
        <v>129838.3</v>
      </c>
      <c r="E257" s="121">
        <v>-291.96611000000001</v>
      </c>
      <c r="F257" s="266">
        <v>129546.33389000001</v>
      </c>
    </row>
    <row r="258" spans="1:7" s="125" customFormat="1" ht="18.75" x14ac:dyDescent="0.3">
      <c r="A258" s="201"/>
      <c r="B258" s="263" t="s">
        <v>409</v>
      </c>
      <c r="C258" s="264"/>
      <c r="D258" s="121">
        <v>33.700000000000003</v>
      </c>
      <c r="E258" s="121">
        <v>-8</v>
      </c>
      <c r="F258" s="266">
        <v>25.700000000000003</v>
      </c>
    </row>
    <row r="259" spans="1:7" s="125" customFormat="1" ht="18.75" x14ac:dyDescent="0.3">
      <c r="A259" s="201"/>
      <c r="B259" s="263" t="s">
        <v>410</v>
      </c>
      <c r="C259" s="264"/>
      <c r="D259" s="121">
        <v>7446.4</v>
      </c>
      <c r="E259" s="121">
        <v>-6.3</v>
      </c>
      <c r="F259" s="266">
        <v>7440.0999999999995</v>
      </c>
    </row>
    <row r="260" spans="1:7" s="125" customFormat="1" ht="18.75" x14ac:dyDescent="0.3">
      <c r="A260" s="201"/>
      <c r="B260" s="263" t="s">
        <v>411</v>
      </c>
      <c r="C260" s="264"/>
      <c r="D260" s="121">
        <v>608.1</v>
      </c>
      <c r="E260" s="121">
        <v>-6.6000000000000014</v>
      </c>
      <c r="F260" s="266">
        <v>601.5</v>
      </c>
    </row>
    <row r="261" spans="1:7" s="125" customFormat="1" ht="18.75" x14ac:dyDescent="0.3">
      <c r="A261" s="201"/>
      <c r="B261" s="269" t="s">
        <v>412</v>
      </c>
      <c r="C261" s="264"/>
      <c r="D261" s="121">
        <v>2740.1</v>
      </c>
      <c r="E261" s="121">
        <v>-0.6</v>
      </c>
      <c r="F261" s="266">
        <v>2739.5</v>
      </c>
    </row>
    <row r="262" spans="1:7" s="125" customFormat="1" ht="18.75" x14ac:dyDescent="0.3">
      <c r="A262" s="201"/>
      <c r="B262" s="269" t="s">
        <v>414</v>
      </c>
      <c r="C262" s="264"/>
      <c r="D262" s="121">
        <v>451.3</v>
      </c>
      <c r="E262" s="121">
        <v>-25.8</v>
      </c>
      <c r="F262" s="266">
        <v>425.5</v>
      </c>
    </row>
    <row r="263" spans="1:7" s="125" customFormat="1" x14ac:dyDescent="0.25">
      <c r="A263" s="270" t="s">
        <v>433</v>
      </c>
      <c r="B263" s="270"/>
      <c r="C263" s="270"/>
      <c r="D263" s="270"/>
      <c r="E263" s="270"/>
      <c r="F263" s="270"/>
    </row>
    <row r="264" spans="1:7" s="127" customFormat="1" ht="17.25" customHeight="1" x14ac:dyDescent="0.25">
      <c r="A264" s="201" t="s">
        <v>284</v>
      </c>
      <c r="B264" s="269" t="s">
        <v>434</v>
      </c>
      <c r="C264" s="269"/>
      <c r="D264" s="265">
        <v>75</v>
      </c>
      <c r="E264" s="265">
        <v>-53.1</v>
      </c>
      <c r="F264" s="122">
        <v>21.9</v>
      </c>
      <c r="G264" s="126"/>
    </row>
    <row r="265" spans="1:7" s="127" customFormat="1" ht="17.25" customHeight="1" x14ac:dyDescent="0.25">
      <c r="A265" s="201"/>
      <c r="B265" s="269" t="s">
        <v>307</v>
      </c>
      <c r="C265" s="269"/>
      <c r="D265" s="265">
        <v>0</v>
      </c>
      <c r="E265" s="265">
        <v>53.1</v>
      </c>
      <c r="F265" s="122">
        <v>53.1</v>
      </c>
      <c r="G265" s="126"/>
    </row>
    <row r="266" spans="1:7" ht="19.5" x14ac:dyDescent="0.35">
      <c r="A266" s="85" t="s">
        <v>6</v>
      </c>
      <c r="B266" s="205"/>
      <c r="C266" s="206"/>
      <c r="D266" s="89" t="s">
        <v>20</v>
      </c>
      <c r="E266" s="90">
        <v>16502.651210000004</v>
      </c>
      <c r="F266" s="90"/>
    </row>
    <row r="267" spans="1:7" ht="15.75" customHeight="1" x14ac:dyDescent="0.35">
      <c r="A267" s="91"/>
      <c r="B267" s="91"/>
      <c r="C267" s="91"/>
      <c r="D267" s="92"/>
      <c r="E267" s="93"/>
      <c r="F267" s="94"/>
    </row>
    <row r="268" spans="1:7" ht="61.5" customHeight="1" x14ac:dyDescent="0.35">
      <c r="A268" s="271" t="s">
        <v>501</v>
      </c>
      <c r="B268" s="271"/>
      <c r="C268" s="271"/>
      <c r="D268" s="271"/>
      <c r="E268" s="271"/>
      <c r="F268" s="271"/>
    </row>
    <row r="269" spans="1:7" ht="18.75" x14ac:dyDescent="0.3">
      <c r="A269" s="210" t="s">
        <v>379</v>
      </c>
      <c r="B269" s="210"/>
      <c r="C269" s="210"/>
      <c r="D269" s="210"/>
      <c r="E269" s="210"/>
      <c r="F269" s="210"/>
    </row>
    <row r="270" spans="1:7" ht="20.25" customHeight="1" x14ac:dyDescent="0.25">
      <c r="A270" s="96"/>
      <c r="B270" s="96"/>
      <c r="C270" s="97"/>
      <c r="D270" s="97"/>
      <c r="E270" s="97"/>
      <c r="F270" s="98" t="s">
        <v>245</v>
      </c>
    </row>
    <row r="271" spans="1:7" ht="16.5" customHeight="1" x14ac:dyDescent="0.25">
      <c r="A271" s="211" t="s">
        <v>10</v>
      </c>
      <c r="B271" s="212"/>
      <c r="C271" s="213" t="s">
        <v>11</v>
      </c>
      <c r="D271" s="213"/>
      <c r="E271" s="213"/>
      <c r="F271" s="213"/>
    </row>
    <row r="272" spans="1:7" s="95" customFormat="1" ht="17.25" hidden="1" customHeight="1" x14ac:dyDescent="0.25">
      <c r="A272" s="119" t="s">
        <v>246</v>
      </c>
      <c r="B272" s="99">
        <v>0</v>
      </c>
      <c r="C272" s="217" t="s">
        <v>247</v>
      </c>
      <c r="D272" s="217"/>
      <c r="E272" s="217"/>
      <c r="F272" s="229">
        <v>55230.400000000009</v>
      </c>
    </row>
    <row r="273" spans="1:6" ht="22.5" customHeight="1" x14ac:dyDescent="0.25">
      <c r="A273" s="119" t="s">
        <v>12</v>
      </c>
      <c r="B273" s="99">
        <v>51019.8</v>
      </c>
      <c r="C273" s="217"/>
      <c r="D273" s="217"/>
      <c r="E273" s="217"/>
      <c r="F273" s="229"/>
    </row>
    <row r="274" spans="1:6" s="5" customFormat="1" ht="16.5" customHeight="1" x14ac:dyDescent="0.3">
      <c r="A274" s="272" t="s">
        <v>13</v>
      </c>
      <c r="B274" s="273">
        <v>4210.6000000000004</v>
      </c>
      <c r="C274" s="217"/>
      <c r="D274" s="217"/>
      <c r="E274" s="217"/>
      <c r="F274" s="229"/>
    </row>
    <row r="275" spans="1:6" ht="20.25" customHeight="1" x14ac:dyDescent="0.25">
      <c r="A275" s="274" t="s">
        <v>84</v>
      </c>
      <c r="B275" s="273">
        <v>-222.3</v>
      </c>
      <c r="C275" s="217"/>
      <c r="D275" s="217"/>
      <c r="E275" s="217"/>
      <c r="F275" s="99"/>
    </row>
    <row r="276" spans="1:6" s="58" customFormat="1" ht="17.25" customHeight="1" x14ac:dyDescent="0.2">
      <c r="A276" s="275" t="s">
        <v>22</v>
      </c>
      <c r="B276" s="276">
        <v>41431.300000000003</v>
      </c>
      <c r="C276" s="209" t="s">
        <v>30</v>
      </c>
      <c r="D276" s="209"/>
      <c r="E276" s="209"/>
      <c r="F276" s="99">
        <v>19331.033210000005</v>
      </c>
    </row>
    <row r="277" spans="1:6" ht="22.5" customHeight="1" x14ac:dyDescent="0.25">
      <c r="A277" s="277"/>
      <c r="B277" s="278"/>
      <c r="C277" s="209" t="s">
        <v>36</v>
      </c>
      <c r="D277" s="209"/>
      <c r="E277" s="209"/>
      <c r="F277" s="99">
        <v>0</v>
      </c>
    </row>
    <row r="278" spans="1:6" ht="22.5" customHeight="1" x14ac:dyDescent="0.25">
      <c r="A278" s="277"/>
      <c r="B278" s="278"/>
      <c r="C278" s="209" t="s">
        <v>286</v>
      </c>
      <c r="D278" s="209"/>
      <c r="E278" s="209"/>
      <c r="F278" s="99">
        <v>62.5</v>
      </c>
    </row>
    <row r="279" spans="1:6" ht="22.5" customHeight="1" x14ac:dyDescent="0.25">
      <c r="A279" s="277"/>
      <c r="B279" s="278"/>
      <c r="C279" s="209" t="s">
        <v>288</v>
      </c>
      <c r="D279" s="209"/>
      <c r="E279" s="209"/>
      <c r="F279" s="99">
        <v>-1.4000000000000001</v>
      </c>
    </row>
    <row r="280" spans="1:6" ht="22.5" customHeight="1" x14ac:dyDescent="0.25">
      <c r="A280" s="277"/>
      <c r="B280" s="278"/>
      <c r="C280" s="209" t="s">
        <v>284</v>
      </c>
      <c r="D280" s="209"/>
      <c r="E280" s="209"/>
      <c r="F280" s="99">
        <v>-923.3</v>
      </c>
    </row>
    <row r="281" spans="1:6" ht="22.5" customHeight="1" x14ac:dyDescent="0.25">
      <c r="A281" s="277"/>
      <c r="B281" s="278"/>
      <c r="C281" s="209" t="s">
        <v>34</v>
      </c>
      <c r="D281" s="209"/>
      <c r="E281" s="209"/>
      <c r="F281" s="99">
        <v>-245.78893000000005</v>
      </c>
    </row>
    <row r="282" spans="1:6" ht="22.5" customHeight="1" x14ac:dyDescent="0.25">
      <c r="A282" s="277"/>
      <c r="B282" s="278"/>
      <c r="C282" s="209" t="s">
        <v>14</v>
      </c>
      <c r="D282" s="209"/>
      <c r="E282" s="209"/>
      <c r="F282" s="99">
        <v>-2746.6896200000001</v>
      </c>
    </row>
    <row r="283" spans="1:6" ht="22.5" customHeight="1" x14ac:dyDescent="0.25">
      <c r="A283" s="277"/>
      <c r="B283" s="278"/>
      <c r="C283" s="209" t="s">
        <v>8</v>
      </c>
      <c r="D283" s="209"/>
      <c r="E283" s="209"/>
      <c r="F283" s="99">
        <v>-5245.3965999999982</v>
      </c>
    </row>
    <row r="284" spans="1:6" ht="22.5" customHeight="1" x14ac:dyDescent="0.25">
      <c r="A284" s="277"/>
      <c r="B284" s="278"/>
      <c r="C284" s="209" t="s">
        <v>25</v>
      </c>
      <c r="D284" s="209"/>
      <c r="E284" s="209"/>
      <c r="F284" s="99">
        <v>-126.764</v>
      </c>
    </row>
    <row r="285" spans="1:6" ht="22.5" customHeight="1" x14ac:dyDescent="0.25">
      <c r="A285" s="279"/>
      <c r="B285" s="280"/>
      <c r="C285" s="209" t="s">
        <v>26</v>
      </c>
      <c r="D285" s="209"/>
      <c r="E285" s="209"/>
      <c r="F285" s="99">
        <v>6398.4571499999975</v>
      </c>
    </row>
    <row r="286" spans="1:6" ht="22.5" customHeight="1" x14ac:dyDescent="0.25">
      <c r="A286" s="281" t="s">
        <v>249</v>
      </c>
      <c r="B286" s="99">
        <v>-24706.3233</v>
      </c>
      <c r="C286" s="214"/>
      <c r="D286" s="215"/>
      <c r="E286" s="216"/>
      <c r="F286" s="100"/>
    </row>
    <row r="287" spans="1:6" ht="35.25" customHeight="1" x14ac:dyDescent="0.35">
      <c r="A287" s="101" t="s">
        <v>9</v>
      </c>
      <c r="B287" s="102">
        <v>71733.076699999991</v>
      </c>
      <c r="C287" s="208" t="s">
        <v>9</v>
      </c>
      <c r="D287" s="208"/>
      <c r="E287" s="208"/>
      <c r="F287" s="103">
        <v>71733.05121000002</v>
      </c>
    </row>
    <row r="288" spans="1:6" ht="18" customHeight="1" x14ac:dyDescent="0.3">
      <c r="A288" s="139"/>
      <c r="B288" s="104"/>
      <c r="C288" s="139"/>
      <c r="D288" s="139"/>
      <c r="E288" s="139"/>
      <c r="F288" s="105"/>
    </row>
    <row r="289" spans="1:6" ht="53.25" customHeight="1" x14ac:dyDescent="0.3">
      <c r="A289" s="203" t="s">
        <v>255</v>
      </c>
      <c r="B289" s="203"/>
      <c r="C289" s="138"/>
      <c r="D289" s="138"/>
      <c r="E289" s="106"/>
      <c r="F289" s="108" t="s">
        <v>256</v>
      </c>
    </row>
    <row r="290" spans="1:6" ht="45" customHeight="1" x14ac:dyDescent="0.25">
      <c r="B290" s="86"/>
      <c r="C290" s="107"/>
      <c r="E290" s="80" t="s">
        <v>244</v>
      </c>
    </row>
    <row r="291" spans="1:6" ht="66" customHeight="1" x14ac:dyDescent="0.25">
      <c r="F291" s="79"/>
    </row>
    <row r="292" spans="1:6" ht="63" customHeight="1" x14ac:dyDescent="0.25"/>
    <row r="293" spans="1:6" ht="20.25" customHeight="1" x14ac:dyDescent="0.25"/>
    <row r="294" spans="1:6" ht="20.25" customHeight="1" x14ac:dyDescent="0.25"/>
    <row r="295" spans="1:6" ht="20.25" customHeight="1" x14ac:dyDescent="0.25"/>
    <row r="296" spans="1:6" ht="19.5" customHeight="1" x14ac:dyDescent="0.25"/>
    <row r="297" spans="1:6" ht="18.75" customHeight="1" x14ac:dyDescent="0.25"/>
    <row r="298" spans="1:6" ht="18" customHeight="1" x14ac:dyDescent="0.25"/>
    <row r="299" spans="1:6" ht="18.75" customHeight="1" x14ac:dyDescent="0.25"/>
    <row r="300" spans="1:6" ht="14.25" customHeight="1" x14ac:dyDescent="0.25"/>
    <row r="301" spans="1:6" ht="18.75" customHeight="1" x14ac:dyDescent="0.25"/>
    <row r="302" spans="1:6" ht="18.75" customHeight="1" x14ac:dyDescent="0.25"/>
    <row r="303" spans="1:6" ht="15" customHeight="1" x14ac:dyDescent="0.25"/>
    <row r="304" spans="1:6" ht="27" customHeight="1" x14ac:dyDescent="0.25"/>
    <row r="305" spans="1:6" ht="30.75" customHeight="1" x14ac:dyDescent="0.25"/>
    <row r="306" spans="1:6" ht="17.25" customHeight="1" x14ac:dyDescent="0.25"/>
    <row r="307" spans="1:6" s="5" customFormat="1" ht="40.5" customHeight="1" x14ac:dyDescent="0.25">
      <c r="A307" s="80"/>
      <c r="B307" s="80"/>
      <c r="C307" s="80"/>
      <c r="D307" s="80"/>
      <c r="E307" s="80"/>
      <c r="F307" s="80"/>
    </row>
    <row r="308" spans="1:6" ht="18.75" customHeight="1" x14ac:dyDescent="0.25"/>
    <row r="309" spans="1:6" ht="20.25" customHeight="1" x14ac:dyDescent="0.25"/>
    <row r="310" spans="1:6" ht="16.5" customHeight="1" x14ac:dyDescent="0.25"/>
    <row r="311" spans="1:6" ht="19.5" customHeight="1" x14ac:dyDescent="0.25"/>
    <row r="312" spans="1:6" ht="24" customHeight="1" x14ac:dyDescent="0.25"/>
  </sheetData>
  <mergeCells count="117">
    <mergeCell ref="C279:E279"/>
    <mergeCell ref="C278:E278"/>
    <mergeCell ref="A111:F111"/>
    <mergeCell ref="C281:E281"/>
    <mergeCell ref="A23:B23"/>
    <mergeCell ref="A24:B24"/>
    <mergeCell ref="A25:B25"/>
    <mergeCell ref="A26:B26"/>
    <mergeCell ref="A33:B33"/>
    <mergeCell ref="A34:B34"/>
    <mergeCell ref="A35:B35"/>
    <mergeCell ref="A36:B36"/>
    <mergeCell ref="A117:F117"/>
    <mergeCell ref="A58:F58"/>
    <mergeCell ref="A59:D59"/>
    <mergeCell ref="A37:B37"/>
    <mergeCell ref="A39:B39"/>
    <mergeCell ref="A46:B46"/>
    <mergeCell ref="A40:B40"/>
    <mergeCell ref="A41:B41"/>
    <mergeCell ref="A42:B42"/>
    <mergeCell ref="A43:B43"/>
    <mergeCell ref="A44:B44"/>
    <mergeCell ref="A45:B45"/>
    <mergeCell ref="A64:F64"/>
    <mergeCell ref="A60:C60"/>
    <mergeCell ref="A62:F62"/>
    <mergeCell ref="A63:F63"/>
    <mergeCell ref="A10:F10"/>
    <mergeCell ref="A53:F53"/>
    <mergeCell ref="B276:B285"/>
    <mergeCell ref="A247:A262"/>
    <mergeCell ref="C282:E282"/>
    <mergeCell ref="C283:E283"/>
    <mergeCell ref="C277:E277"/>
    <mergeCell ref="C280:E280"/>
    <mergeCell ref="C284:E284"/>
    <mergeCell ref="A240:A246"/>
    <mergeCell ref="A225:A239"/>
    <mergeCell ref="B121:C121"/>
    <mergeCell ref="A115:F115"/>
    <mergeCell ref="A158:A159"/>
    <mergeCell ref="A180:A224"/>
    <mergeCell ref="A48:B48"/>
    <mergeCell ref="A47:B47"/>
    <mergeCell ref="A38:B38"/>
    <mergeCell ref="A29:B29"/>
    <mergeCell ref="A31:B31"/>
    <mergeCell ref="A32:B32"/>
    <mergeCell ref="A55:C55"/>
    <mergeCell ref="A56:F56"/>
    <mergeCell ref="A22:B22"/>
    <mergeCell ref="A1:F1"/>
    <mergeCell ref="A2:F2"/>
    <mergeCell ref="A110:F110"/>
    <mergeCell ref="A4:F4"/>
    <mergeCell ref="A6:F6"/>
    <mergeCell ref="A9:D9"/>
    <mergeCell ref="A11:E11"/>
    <mergeCell ref="A12:F12"/>
    <mergeCell ref="A13:F13"/>
    <mergeCell ref="A15:B15"/>
    <mergeCell ref="A16:B16"/>
    <mergeCell ref="A17:B17"/>
    <mergeCell ref="B75:C75"/>
    <mergeCell ref="A49:F49"/>
    <mergeCell ref="A51:F51"/>
    <mergeCell ref="A3:F3"/>
    <mergeCell ref="B106:C106"/>
    <mergeCell ref="A18:B18"/>
    <mergeCell ref="A19:B19"/>
    <mergeCell ref="A20:B20"/>
    <mergeCell ref="A21:B21"/>
    <mergeCell ref="A27:B27"/>
    <mergeCell ref="A28:B28"/>
    <mergeCell ref="A8:F8"/>
    <mergeCell ref="A289:B289"/>
    <mergeCell ref="A108:F108"/>
    <mergeCell ref="B266:C266"/>
    <mergeCell ref="A119:F119"/>
    <mergeCell ref="A118:F118"/>
    <mergeCell ref="C287:E287"/>
    <mergeCell ref="C285:E285"/>
    <mergeCell ref="A269:F269"/>
    <mergeCell ref="A271:B271"/>
    <mergeCell ref="C271:F271"/>
    <mergeCell ref="C286:E286"/>
    <mergeCell ref="C272:E275"/>
    <mergeCell ref="F272:F274"/>
    <mergeCell ref="C276:E276"/>
    <mergeCell ref="A276:A285"/>
    <mergeCell ref="A109:F109"/>
    <mergeCell ref="A168:A179"/>
    <mergeCell ref="A154:A157"/>
    <mergeCell ref="A116:F116"/>
    <mergeCell ref="A113:F113"/>
    <mergeCell ref="A268:F268"/>
    <mergeCell ref="A152:A153"/>
    <mergeCell ref="A122:A151"/>
    <mergeCell ref="A264:A265"/>
    <mergeCell ref="A263:F263"/>
    <mergeCell ref="A69:F69"/>
    <mergeCell ref="A112:F112"/>
    <mergeCell ref="A160:A167"/>
    <mergeCell ref="A102:A105"/>
    <mergeCell ref="A114:F114"/>
    <mergeCell ref="A65:F65"/>
    <mergeCell ref="A74:F74"/>
    <mergeCell ref="A66:F66"/>
    <mergeCell ref="A77:A91"/>
    <mergeCell ref="A93:A100"/>
    <mergeCell ref="A73:F73"/>
    <mergeCell ref="A68:F68"/>
    <mergeCell ref="A72:F72"/>
    <mergeCell ref="A70:F70"/>
    <mergeCell ref="A67:F67"/>
    <mergeCell ref="A71:F71"/>
  </mergeCells>
  <pageMargins left="0.70866141732283472" right="0.11811023622047245" top="0.19685039370078741" bottom="0.15748031496062992" header="0.31496062992125984" footer="0.31496062992125984"/>
  <pageSetup paperSize="9" scale="65" fitToHeight="11"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август</vt:lpstr>
      <vt:lpstr>декабрь 2022</vt:lpstr>
      <vt:lpstr>август!Область_печати</vt:lpstr>
      <vt:lpstr>'декабрь 2022'!Область_печати</vt:lpstr>
    </vt:vector>
  </TitlesOfParts>
  <Company>Dnsoft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Т.С. Орлова</cp:lastModifiedBy>
  <cp:lastPrinted>2022-12-22T09:51:57Z</cp:lastPrinted>
  <dcterms:created xsi:type="dcterms:W3CDTF">2009-01-26T06:44:36Z</dcterms:created>
  <dcterms:modified xsi:type="dcterms:W3CDTF">2022-12-26T06:50:46Z</dcterms:modified>
</cp:coreProperties>
</file>