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ЭтаКнига" defaultThemeVersion="124226"/>
  <bookViews>
    <workbookView xWindow="90" yWindow="75" windowWidth="13815" windowHeight="11415" firstSheet="1" activeTab="1"/>
  </bookViews>
  <sheets>
    <sheet name="август" sheetId="18" state="hidden" r:id="rId1"/>
    <sheet name="июнь" sheetId="32" r:id="rId2"/>
  </sheets>
  <definedNames>
    <definedName name="_xlnm.Print_Area" localSheetId="0">август!$A$1:$F$226</definedName>
    <definedName name="_xlnm.Print_Area" localSheetId="1">июнь!$A$1:$F$247</definedName>
  </definedNames>
  <calcPr calcId="145621"/>
</workbook>
</file>

<file path=xl/calcChain.xml><?xml version="1.0" encoding="utf-8"?>
<calcChain xmlns="http://schemas.openxmlformats.org/spreadsheetml/2006/main">
  <c r="F131" i="32" l="1"/>
  <c r="E130" i="32"/>
  <c r="F159" i="32"/>
  <c r="F160" i="32"/>
  <c r="F103" i="32" l="1"/>
  <c r="E59" i="32"/>
  <c r="F236" i="32" l="1"/>
  <c r="F238" i="32"/>
  <c r="E157" i="32"/>
  <c r="E156" i="32"/>
  <c r="G8" i="32" l="1"/>
  <c r="F46" i="32" l="1"/>
  <c r="F115" i="32"/>
  <c r="F85" i="32"/>
  <c r="F84" i="32"/>
  <c r="F93" i="32"/>
  <c r="F94" i="32"/>
  <c r="F100" i="32"/>
  <c r="F99" i="32"/>
  <c r="F90" i="32"/>
  <c r="F75" i="32"/>
  <c r="F74" i="32"/>
  <c r="F98" i="32"/>
  <c r="D176" i="32" s="1"/>
  <c r="F97" i="32"/>
  <c r="D175" i="32" s="1"/>
  <c r="F96" i="32"/>
  <c r="F95" i="32"/>
  <c r="F92" i="32"/>
  <c r="F91" i="32"/>
  <c r="F79" i="32"/>
  <c r="F78" i="32"/>
  <c r="F68" i="32"/>
  <c r="F67" i="32"/>
  <c r="F66" i="32"/>
  <c r="F65" i="32"/>
  <c r="F73" i="32"/>
  <c r="F72" i="32"/>
  <c r="F62" i="32"/>
  <c r="F61" i="32"/>
  <c r="F60" i="32"/>
  <c r="F71" i="32"/>
  <c r="F70" i="32"/>
  <c r="F69" i="32"/>
  <c r="F76" i="32"/>
  <c r="F64" i="32"/>
  <c r="F63" i="32"/>
  <c r="F133" i="32"/>
  <c r="F132" i="32"/>
  <c r="F130" i="32"/>
  <c r="F129" i="32"/>
  <c r="B232" i="32" l="1"/>
  <c r="B233" i="32"/>
  <c r="F104" i="32" l="1"/>
  <c r="D172" i="32" s="1"/>
  <c r="F102" i="32"/>
  <c r="D173" i="32" s="1"/>
  <c r="F101" i="32"/>
  <c r="D174" i="32" s="1"/>
  <c r="F89" i="32"/>
  <c r="F88" i="32"/>
  <c r="D169" i="32" s="1"/>
  <c r="F87" i="32"/>
  <c r="D168" i="32" s="1"/>
  <c r="F86" i="32"/>
  <c r="F83" i="32"/>
  <c r="F82" i="32"/>
  <c r="F81" i="32"/>
  <c r="F80" i="32"/>
  <c r="F77" i="32"/>
  <c r="F59" i="32"/>
  <c r="D166" i="32" s="1"/>
  <c r="F58" i="32"/>
  <c r="F137" i="32" l="1"/>
  <c r="F136" i="32"/>
  <c r="F135" i="32"/>
  <c r="F134" i="32"/>
  <c r="F128" i="32"/>
  <c r="F138" i="32"/>
  <c r="F178" i="32" l="1"/>
  <c r="F177" i="32"/>
  <c r="F226" i="32" l="1"/>
  <c r="F225" i="32"/>
  <c r="F224" i="32"/>
  <c r="F223" i="32"/>
  <c r="F222" i="32"/>
  <c r="F221" i="32"/>
  <c r="F220" i="32"/>
  <c r="F219" i="32"/>
  <c r="F218" i="32"/>
  <c r="F217" i="32"/>
  <c r="F216" i="32"/>
  <c r="F215" i="32"/>
  <c r="F214" i="32"/>
  <c r="F213" i="32"/>
  <c r="E113" i="32" l="1"/>
  <c r="F113" i="32" s="1"/>
  <c r="F116" i="32"/>
  <c r="F114" i="32"/>
  <c r="F112" i="32"/>
  <c r="F111" i="32"/>
  <c r="F110" i="32"/>
  <c r="F109" i="32"/>
  <c r="F208" i="32"/>
  <c r="F207" i="32"/>
  <c r="F206" i="32"/>
  <c r="F205" i="32"/>
  <c r="F204" i="32"/>
  <c r="F210" i="32"/>
  <c r="F209" i="32"/>
  <c r="F124" i="32" l="1"/>
  <c r="F126" i="32"/>
  <c r="F125" i="32"/>
  <c r="F212" i="32"/>
  <c r="F211" i="32"/>
  <c r="F203" i="32"/>
  <c r="F202" i="32"/>
  <c r="F201" i="32"/>
  <c r="F200" i="32"/>
  <c r="F199" i="32"/>
  <c r="F198" i="32"/>
  <c r="F196" i="32"/>
  <c r="F186" i="32"/>
  <c r="F47" i="32" l="1"/>
  <c r="F41" i="32"/>
  <c r="F42" i="32"/>
  <c r="F43" i="32"/>
  <c r="F44" i="32"/>
  <c r="F45" i="32"/>
  <c r="F48" i="32"/>
  <c r="F127" i="32"/>
  <c r="F122" i="32"/>
  <c r="F123" i="32"/>
  <c r="F121" i="32"/>
  <c r="F120" i="32"/>
  <c r="F119" i="32"/>
  <c r="F118" i="32" l="1"/>
  <c r="F170" i="32" l="1"/>
  <c r="F56" i="32" l="1"/>
  <c r="F54" i="32"/>
  <c r="F53" i="32"/>
  <c r="F55" i="32"/>
  <c r="F57" i="32"/>
  <c r="F49" i="32"/>
  <c r="F50" i="32"/>
  <c r="F51" i="32"/>
  <c r="F52" i="32"/>
  <c r="F105" i="32" l="1"/>
  <c r="F106" i="32"/>
  <c r="F107" i="32"/>
  <c r="F108" i="32"/>
  <c r="F117" i="32"/>
  <c r="F139" i="32"/>
  <c r="E140" i="32"/>
  <c r="F232" i="32" s="1"/>
  <c r="F237" i="32" l="1"/>
  <c r="F169" i="32"/>
  <c r="F168" i="32"/>
  <c r="E227" i="32" l="1"/>
  <c r="F158" i="32"/>
  <c r="B234" i="32" l="1"/>
  <c r="F174" i="32" l="1"/>
  <c r="F173" i="32"/>
  <c r="F167" i="32" l="1"/>
  <c r="F165" i="32"/>
  <c r="F164" i="32"/>
  <c r="F163" i="32"/>
  <c r="F175" i="32" l="1"/>
  <c r="F176" i="32"/>
  <c r="F166" i="32"/>
  <c r="F197" i="32" l="1"/>
  <c r="F195" i="32"/>
  <c r="F194" i="32"/>
  <c r="F193" i="32"/>
  <c r="F192" i="32"/>
  <c r="F191" i="32"/>
  <c r="F190" i="32"/>
  <c r="F189" i="32"/>
  <c r="F188" i="32"/>
  <c r="F187" i="32"/>
  <c r="F156" i="32" l="1"/>
  <c r="F157" i="32"/>
  <c r="F161" i="32"/>
  <c r="F162" i="32" l="1"/>
  <c r="F183" i="32" l="1"/>
  <c r="F172" i="32" l="1"/>
  <c r="F180" i="32"/>
  <c r="F181" i="32"/>
  <c r="E15" i="32" l="1"/>
  <c r="E16" i="32"/>
  <c r="F171" i="32" l="1"/>
  <c r="F179" i="32" l="1"/>
  <c r="E17" i="32" l="1"/>
  <c r="B243" i="32" l="1"/>
  <c r="G242" i="32" l="1"/>
  <c r="F245" i="32" l="1"/>
  <c r="E18" i="32" l="1"/>
  <c r="E19" i="32"/>
  <c r="B235" i="32"/>
  <c r="G232" i="32" s="1"/>
  <c r="E20" i="32" l="1"/>
  <c r="F182" i="32" l="1"/>
  <c r="F184" i="32"/>
  <c r="B236" i="32" l="1"/>
  <c r="B245" i="32" s="1"/>
  <c r="E11" i="18" l="1"/>
  <c r="E12" i="18"/>
  <c r="E13" i="18"/>
  <c r="E14" i="18"/>
  <c r="E15" i="18"/>
  <c r="E16" i="18"/>
  <c r="E17" i="18"/>
  <c r="E18" i="18"/>
  <c r="E19" i="18"/>
  <c r="E20" i="18"/>
  <c r="E21" i="18"/>
  <c r="E22" i="18"/>
  <c r="E23" i="18"/>
  <c r="E24" i="18"/>
  <c r="F47" i="18"/>
  <c r="F48" i="18"/>
  <c r="F49" i="18"/>
  <c r="F50" i="18"/>
  <c r="F51" i="18"/>
  <c r="F52" i="18"/>
  <c r="E53" i="18"/>
  <c r="F53" i="18" s="1"/>
  <c r="E54" i="18"/>
  <c r="F54" i="18" s="1"/>
  <c r="F55" i="18"/>
  <c r="F56" i="18"/>
  <c r="F57" i="18"/>
  <c r="F58" i="18"/>
  <c r="F59" i="18"/>
  <c r="F60" i="18"/>
  <c r="G61" i="18"/>
  <c r="E121" i="18"/>
  <c r="E122" i="18"/>
  <c r="F122" i="18" s="1"/>
  <c r="E123" i="18"/>
  <c r="F123" i="18" s="1"/>
  <c r="E124" i="18"/>
  <c r="F124" i="18" s="1"/>
  <c r="E125" i="18"/>
  <c r="F125" i="18" s="1"/>
  <c r="F126" i="18"/>
  <c r="F127" i="18"/>
  <c r="F128" i="18"/>
  <c r="F129" i="18"/>
  <c r="F130" i="18"/>
  <c r="E131" i="18"/>
  <c r="F131" i="18" s="1"/>
  <c r="F132" i="18"/>
  <c r="F133" i="18"/>
  <c r="F134" i="18"/>
  <c r="F135" i="18"/>
  <c r="F136" i="18"/>
  <c r="F137" i="18"/>
  <c r="E138" i="18"/>
  <c r="F138" i="18" s="1"/>
  <c r="E139" i="18"/>
  <c r="F139" i="18" s="1"/>
  <c r="F140" i="18"/>
  <c r="F141" i="18"/>
  <c r="F142" i="18"/>
  <c r="F143" i="18"/>
  <c r="E144" i="18"/>
  <c r="F144" i="18" s="1"/>
  <c r="F145" i="18"/>
  <c r="E146" i="18"/>
  <c r="F146" i="18" s="1"/>
  <c r="F147" i="18"/>
  <c r="F148" i="18"/>
  <c r="F149" i="18"/>
  <c r="F150" i="18"/>
  <c r="F151" i="18"/>
  <c r="F152" i="18"/>
  <c r="F153" i="18"/>
  <c r="E154" i="18"/>
  <c r="F154" i="18" s="1"/>
  <c r="F155" i="18"/>
  <c r="F156" i="18"/>
  <c r="E157" i="18"/>
  <c r="F157" i="18" s="1"/>
  <c r="F158" i="18"/>
  <c r="E159" i="18"/>
  <c r="F159" i="18" s="1"/>
  <c r="F160" i="18"/>
  <c r="E161" i="18"/>
  <c r="F161" i="18" s="1"/>
  <c r="F162" i="18"/>
  <c r="F163" i="18"/>
  <c r="E164" i="18"/>
  <c r="F164" i="18" s="1"/>
  <c r="F165" i="18"/>
  <c r="F166" i="18"/>
  <c r="F167" i="18"/>
  <c r="F168" i="18"/>
  <c r="E169" i="18"/>
  <c r="F169" i="18" s="1"/>
  <c r="F170" i="18"/>
  <c r="E171" i="18"/>
  <c r="F171" i="18" s="1"/>
  <c r="E172" i="18"/>
  <c r="F172" i="18" s="1"/>
  <c r="E173" i="18"/>
  <c r="F173" i="18" s="1"/>
  <c r="F174" i="18"/>
  <c r="E175" i="18"/>
  <c r="F175" i="18" s="1"/>
  <c r="F176" i="18"/>
  <c r="F177" i="18"/>
  <c r="F178" i="18"/>
  <c r="F179" i="18"/>
  <c r="F180" i="18"/>
  <c r="F181" i="18"/>
  <c r="F182" i="18"/>
  <c r="F183" i="18"/>
  <c r="F184" i="18"/>
  <c r="F185" i="18"/>
  <c r="F186" i="18"/>
  <c r="F187" i="18"/>
  <c r="F188" i="18"/>
  <c r="F189" i="18"/>
  <c r="F190" i="18"/>
  <c r="F191" i="18"/>
  <c r="F192" i="18"/>
  <c r="F193" i="18"/>
  <c r="F194" i="18"/>
  <c r="G195" i="18"/>
  <c r="I195" i="18"/>
  <c r="B202" i="18"/>
  <c r="B224" i="18" s="1"/>
  <c r="G203" i="18"/>
  <c r="F205" i="18"/>
  <c r="F212" i="18"/>
  <c r="F121" i="18"/>
  <c r="E25" i="18" l="1"/>
  <c r="E195" i="18"/>
  <c r="H195" i="18" s="1"/>
  <c r="J195" i="18" s="1"/>
  <c r="E61" i="18"/>
  <c r="F201" i="18" s="1"/>
  <c r="F224" i="18" s="1"/>
  <c r="F225" i="18" s="1"/>
  <c r="H61" i="18" l="1"/>
  <c r="M224" i="18"/>
  <c r="H203" i="18"/>
</calcChain>
</file>

<file path=xl/sharedStrings.xml><?xml version="1.0" encoding="utf-8"?>
<sst xmlns="http://schemas.openxmlformats.org/spreadsheetml/2006/main" count="545" uniqueCount="443">
  <si>
    <t>ПОЯСНИТЕЛЬНАЯ ЗАПИСКА</t>
  </si>
  <si>
    <t>Наименование</t>
  </si>
  <si>
    <t>БК</t>
  </si>
  <si>
    <t xml:space="preserve">Было </t>
  </si>
  <si>
    <t>изменения</t>
  </si>
  <si>
    <t>Стало</t>
  </si>
  <si>
    <t>ИТОГО</t>
  </si>
  <si>
    <t>тыс.руб.</t>
  </si>
  <si>
    <t>Управление образования</t>
  </si>
  <si>
    <t>Итого</t>
  </si>
  <si>
    <t>Доходы</t>
  </si>
  <si>
    <t>Расходы</t>
  </si>
  <si>
    <t>Субсидии</t>
  </si>
  <si>
    <t>Субвенции</t>
  </si>
  <si>
    <t>Управление культуры</t>
  </si>
  <si>
    <t>Наименование доходов</t>
  </si>
  <si>
    <t>ожидаемое исполнение за год</t>
  </si>
  <si>
    <t>+,- к плану года</t>
  </si>
  <si>
    <t>План уточненный - основание</t>
  </si>
  <si>
    <t>Плата за выбросы загрязняющих веществ в атмосферный воздух стационарными объектами</t>
  </si>
  <si>
    <t xml:space="preserve">      </t>
  </si>
  <si>
    <t>тыс. руб</t>
  </si>
  <si>
    <t>Налоговые и неналоговые доходы</t>
  </si>
  <si>
    <t>Плата за размещение отходов производства и потребления</t>
  </si>
  <si>
    <t>Денежные взыскания (штрафы) за нарушение законодательства Российской Федерации об административных правонарушениях, предусмотренных статьей 20.25 Кодекса  Российской Федерации об административных правонарушениях</t>
  </si>
  <si>
    <t>УСЗН</t>
  </si>
  <si>
    <t>УЖКХ</t>
  </si>
  <si>
    <t>Субсидии, субвенции, межбюджетные трансферты</t>
  </si>
  <si>
    <t>Иные межбюджетные трансферты</t>
  </si>
  <si>
    <r>
      <rPr>
        <b/>
        <sz val="13"/>
        <rFont val="Times New Roman"/>
        <family val="1"/>
        <charset val="204"/>
      </rPr>
      <t>2.2.</t>
    </r>
    <r>
      <rPr>
        <sz val="13"/>
        <rFont val="Times New Roman"/>
        <family val="1"/>
        <charset val="204"/>
      </rPr>
      <t xml:space="preserve"> По ходатайствам бюджетных учреждений:</t>
    </r>
  </si>
  <si>
    <t>Администрация</t>
  </si>
  <si>
    <t>Увеличиваются ассигнования:</t>
  </si>
  <si>
    <t>Переносятся ассигнования с одного вида расходов на другой:</t>
  </si>
  <si>
    <t>Прочие поступления от денежных взысканий (штрафов) и иных сумм в возмещение ущерба, зачисляемые в бюджеты городских округов</t>
  </si>
  <si>
    <t>КУМИ</t>
  </si>
  <si>
    <t>Переносятся ассигнования с одной целевой статьи на другую:</t>
  </si>
  <si>
    <t>Финансовое управление</t>
  </si>
  <si>
    <r>
      <rPr>
        <u/>
        <sz val="13"/>
        <rFont val="Times New Roman"/>
        <family val="1"/>
        <charset val="204"/>
      </rPr>
      <t>Уменьшаются ассигнования:</t>
    </r>
    <r>
      <rPr>
        <sz val="13"/>
        <rFont val="Times New Roman"/>
        <family val="1"/>
        <charset val="204"/>
      </rPr>
      <t/>
    </r>
  </si>
  <si>
    <t>По Администрации:</t>
  </si>
  <si>
    <t>911 0702 051 00 71820 200</t>
  </si>
  <si>
    <t>913 0801 060 00 11400 600</t>
  </si>
  <si>
    <t>913 0804 060 00 14520 100</t>
  </si>
  <si>
    <t>913 0801 060 00 12410 600</t>
  </si>
  <si>
    <t>911 0702 051 00 11210 600</t>
  </si>
  <si>
    <t>900 0104 011 00 11020 100</t>
  </si>
  <si>
    <t>900 0104 011 00 11020 200</t>
  </si>
  <si>
    <t>План на 2016 год</t>
  </si>
  <si>
    <t>Государственная пошлина за выдачу и обмен паспорта гражданина Российской Федерации</t>
  </si>
  <si>
    <t>Государственная пошлина за гос.регестрацию прав,ограничений прав на недвижимое имущество и сделок сним</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</si>
  <si>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t>
  </si>
  <si>
    <t>900 0102 011 00 11010 100</t>
  </si>
  <si>
    <t>915 1003 086 00 52200 300</t>
  </si>
  <si>
    <t>911 0709 051 00 17010 600</t>
  </si>
  <si>
    <t>913 0801 060 00 13420 600</t>
  </si>
  <si>
    <t>913 0702 051 00 11230 600</t>
  </si>
  <si>
    <t>919 0502 103 00 11200 800</t>
  </si>
  <si>
    <t>900 0501 044 00 11200 200</t>
  </si>
  <si>
    <t>900 0113 014 00 11400 600</t>
  </si>
  <si>
    <t>900 0901 083 00 14900 600</t>
  </si>
  <si>
    <t>915 1006 081 00 11400 300</t>
  </si>
  <si>
    <t>915 1006 081 00 11400 200</t>
  </si>
  <si>
    <t>900 0104 011 00 11020 800</t>
  </si>
  <si>
    <t>900 1006 015 00 15010 200</t>
  </si>
  <si>
    <t>900 1006 015 00 15010 300</t>
  </si>
  <si>
    <t>900 0113 130 00 11170 600</t>
  </si>
  <si>
    <t>919 0409 111 00 11120 600</t>
  </si>
  <si>
    <t>Начальник финансового управления г. Анжеро-Судженска-</t>
  </si>
  <si>
    <t>Е.Н. Зачиняева</t>
  </si>
  <si>
    <t>900 0501 043 00 S9602 400</t>
  </si>
  <si>
    <t>911 0702 051 00 71930 200</t>
  </si>
  <si>
    <t>По Управлению образования:</t>
  </si>
  <si>
    <t>855 0111 015 00  13070 800</t>
  </si>
  <si>
    <t>По УСЗН:</t>
  </si>
  <si>
    <t>913 0804 060 00 14040 100</t>
  </si>
  <si>
    <t>913 0804 060 00 14520 800</t>
  </si>
  <si>
    <t>919 0502 101 00 12300 400</t>
  </si>
  <si>
    <t>Единый сельскохозяйственный налог</t>
  </si>
  <si>
    <t>Плата за выбросы загрязняющих веществ в атмосферный воздух передвижными объектами</t>
  </si>
  <si>
    <t>Доходы от продажи земельных участков, государственная собственность на которые не разграничена и которые расположены в границах городских округов</t>
  </si>
  <si>
    <t>к проекту решения  «О внесении изменений в решение  Совета народных депутатов  Анжеро-Судженского городского округа от 24.12.2015  № 392 «О  бюджете  муниципального образования «Анжеро-Судженский городской округ» на 2016 год »</t>
  </si>
  <si>
    <t>По Администрации города:</t>
  </si>
  <si>
    <t xml:space="preserve"> - за счет дополнительно полученных доходов:</t>
  </si>
  <si>
    <t>900 0104 011 00 11030 100</t>
  </si>
  <si>
    <t>900 0113 015 00 94040 300</t>
  </si>
  <si>
    <t>Прочие безвозмездные поступления</t>
  </si>
  <si>
    <t>Уменьшаются ассигнования:</t>
  </si>
  <si>
    <t xml:space="preserve">Администрации города: </t>
  </si>
  <si>
    <t xml:space="preserve"> - за счет финансовой помощи:</t>
  </si>
  <si>
    <t>Администрация  почетные граждане 100%</t>
  </si>
  <si>
    <t>Техприсоединение теплотрассы Вост.района</t>
  </si>
  <si>
    <r>
      <rPr>
        <b/>
        <sz val="13"/>
        <rFont val="Times New Roman"/>
        <family val="1"/>
        <charset val="204"/>
      </rPr>
      <t>1</t>
    </r>
    <r>
      <rPr>
        <sz val="13"/>
        <rFont val="Times New Roman"/>
        <family val="1"/>
        <charset val="204"/>
      </rPr>
      <t>. Изменения по доходам вносятся:</t>
    </r>
  </si>
  <si>
    <r>
      <rPr>
        <b/>
        <sz val="13"/>
        <rFont val="Times New Roman"/>
        <family val="1"/>
        <charset val="204"/>
      </rPr>
      <t>1.2</t>
    </r>
    <r>
      <rPr>
        <sz val="13"/>
        <rFont val="Times New Roman"/>
        <family val="1"/>
        <charset val="204"/>
      </rPr>
      <t>. Вносятся изменения в план по доходам налоговых и  неналоговых платежей:</t>
    </r>
  </si>
  <si>
    <t>900 0309 031 00 11000 200</t>
  </si>
  <si>
    <t>919 0309 031 00 11000 600</t>
  </si>
  <si>
    <t>919 0502 103 00 13500 800</t>
  </si>
  <si>
    <t>900 1003 072 00 73221 300</t>
  </si>
  <si>
    <t>915 1003 086 00 52200 200</t>
  </si>
  <si>
    <t>919 0409 112 00 11110 600</t>
  </si>
  <si>
    <t>900 0309 031 00 13000 200</t>
  </si>
  <si>
    <t>919 0505 104 00 11040 200</t>
  </si>
  <si>
    <t>915 1002 085 00 70170 800</t>
  </si>
  <si>
    <t>915 1002 085 00 70170 200</t>
  </si>
  <si>
    <t>915 1003 086 00 70050 300</t>
  </si>
  <si>
    <t>911 1003 086 00 70050 600</t>
  </si>
  <si>
    <t>915 1003 086 00 80100 300</t>
  </si>
  <si>
    <t>915 1004 096 00 52700 300</t>
  </si>
  <si>
    <t>915 1004 086 00 53800 300</t>
  </si>
  <si>
    <t>915 0707 052 00 70490 100</t>
  </si>
  <si>
    <t xml:space="preserve"> - на ежемесячное обеспечение детей, страдающих онкологическими заболеваниями, денежной выплатой на 11,1т.р.</t>
  </si>
  <si>
    <t>КФКиС</t>
  </si>
  <si>
    <t>904 0709 051 00 15520 100</t>
  </si>
  <si>
    <t>904 0709 051 00 15520 200</t>
  </si>
  <si>
    <t>904 0709 051 00 15520 600</t>
  </si>
  <si>
    <t xml:space="preserve"> - на реализацию мер в области молодежной политики в сумме 33,8т.р. (зарплата молодежным трудовым отрядам);
 - на обновление компьюьерного оборудования аппарату УСЗН, в соответствии с письмом Департамента социальной защиты населения от 17.05.2016г. № 12-2726, на сумму 100,0 т.р.</t>
  </si>
  <si>
    <t>915 1006 084 00 70280 200</t>
  </si>
  <si>
    <t>915 1002 085 00 11050 200</t>
  </si>
  <si>
    <t>915 1002 085 00 11050 100</t>
  </si>
  <si>
    <t>900 0901 071 00 54920 600</t>
  </si>
  <si>
    <t>911 0701 083 00 R0271 200</t>
  </si>
  <si>
    <t>911 0701 051 00 11200 200</t>
  </si>
  <si>
    <t>911 0701 083 00 L0271 200</t>
  </si>
  <si>
    <t>По Администрации:
 - в связи с необходимостью оплаты жилищной субсидии работникам бюджетной сферы в сумме 62,5т.р.</t>
  </si>
  <si>
    <t xml:space="preserve">905 0113 020 00 14000 200 </t>
  </si>
  <si>
    <t xml:space="preserve">905 0113 020 00 16000 200 </t>
  </si>
  <si>
    <t>905 0412 020 00 12000 200</t>
  </si>
  <si>
    <t>905 0113 020 00 18000 800</t>
  </si>
  <si>
    <t>По УЖКХ:
 - в связи с поступление денежных средств из областого бюджета на строительство теплотрассы в Восточном жилом районе в сумме 43000,0 т.р.</t>
  </si>
  <si>
    <t>915 1003 086 00 80010 300</t>
  </si>
  <si>
    <t xml:space="preserve"> - на оплату жилья и коммунальных услуг отдельным категориям граждан на - 7428,0т.р.;
 - на выплату единовременного пособия беременной жене военнослужащего, проходящего военную службу по призыву в сумме - 100,0т.р.;
 - на меры соц.поддержки семей, имеющих детей (материнский капитал) в сумме - 1200,0т.р.</t>
  </si>
  <si>
    <t xml:space="preserve"> - за счет увеличения дотации из областного бюджета на выравнивание бюджетной обеспеченности на 24924,0т.р.:</t>
  </si>
  <si>
    <t xml:space="preserve"> - на денежные выплаты гражданам, имеющим звание "Почетный гражданин Анжеро-Судженского городского округа" (дополнительно на 1 чел.) в сумме - 64,9т.р.</t>
  </si>
  <si>
    <t xml:space="preserve"> - на доведение до 100% ФОТ Администрации города в сумме - 7447,0т.р.</t>
  </si>
  <si>
    <t xml:space="preserve"> - на доведение до 100% ФОТ ОООП в сумме - 1543,8т.р.</t>
  </si>
  <si>
    <t xml:space="preserve"> - на доведение до 100% ФОТ МФЦ (рассчитан по факту за 6 мес.2016г. + по начислению июня доведено до года + фот на 1 чел. на 6 мес, всего на 42 шт.ед.) в сумме - 4609,7т.р.</t>
  </si>
  <si>
    <t xml:space="preserve"> - на доведение до 100% ФОТ (аппарат) в сумме - 213,7т.р.</t>
  </si>
  <si>
    <t xml:space="preserve"> - на доведение до 100% ФОТ учреждений КФКиС в сумме - 1301,5т.р.</t>
  </si>
  <si>
    <t xml:space="preserve"> - на доведение до 100% ФОТ  в сумме - 1554,3т.р.</t>
  </si>
  <si>
    <t xml:space="preserve"> - на доведение до 100% ФОТ (аппарат) в сумме - 213,6т.р.</t>
  </si>
  <si>
    <t xml:space="preserve"> - на доведение до 100% ФОТ (аппарат) в сумме - 930,4т.р.</t>
  </si>
  <si>
    <t xml:space="preserve"> - на доведение до 100% ФОТ  УЖ в сумме - 2190,4т.р.</t>
  </si>
  <si>
    <t xml:space="preserve"> - на  приобретение компьютерного оборудования - 83,4т.р.</t>
  </si>
  <si>
    <t xml:space="preserve"> - на доведение до 100% ФОТ  АДС в сумме - 1589,0т.р., в том числе на ЕДДС - 195,8т.р., АДС - 1393,2т.р.</t>
  </si>
  <si>
    <t>911 0709 053 00 11040 100</t>
  </si>
  <si>
    <t xml:space="preserve"> - на доведение до 100% ФОТ (аппарат) в сумме - 670,6т.р.</t>
  </si>
  <si>
    <t>919 0505 102 00 11900 600</t>
  </si>
  <si>
    <t>919 0505 104 00 11040 100</t>
  </si>
  <si>
    <t>919 0505 116 00 11900 600</t>
  </si>
  <si>
    <t>904 1101 090 00 11010 600</t>
  </si>
  <si>
    <t>904 1105 090 00 11040 100</t>
  </si>
  <si>
    <t>900 0309 031 00 13000 100</t>
  </si>
  <si>
    <t xml:space="preserve"> - на доведение до 100% ФОТ ГО и ЧС в сумме - 849,0т.р.</t>
  </si>
  <si>
    <t>900 0113 033 00 11150 100</t>
  </si>
  <si>
    <t>905 0113 020 00 19000 100</t>
  </si>
  <si>
    <t>Дотации</t>
  </si>
  <si>
    <t>Доведение до 100% ФОТ Администрации</t>
  </si>
  <si>
    <t>Доведение до 100% ФОТ ГОиЧС</t>
  </si>
  <si>
    <t>Доведение до 100% ФОТ ОООП</t>
  </si>
  <si>
    <t>Доведение до 100% ФОТ КФКиС аппарат</t>
  </si>
  <si>
    <t xml:space="preserve">Доведение до 100% ФОТ учреждений КФКиС </t>
  </si>
  <si>
    <t>Доведение до 100% ФОТ Управлению культуры аппарат</t>
  </si>
  <si>
    <t xml:space="preserve">ФОТ учреждениям Управленя  культуры </t>
  </si>
  <si>
    <t>Доведение до 100% ФОТ КУМИ</t>
  </si>
  <si>
    <t>Доведение до 100% ФОТ Управлению образованияаппарат</t>
  </si>
  <si>
    <t>Доведение до 100% ФОТ УЖКХ</t>
  </si>
  <si>
    <t>Доведение до 100% ФОТ АДС</t>
  </si>
  <si>
    <t>ФОТ МФЦ (42 шт.ед.)</t>
  </si>
  <si>
    <t>Архив прочие</t>
  </si>
  <si>
    <t>УЖКХ компьютер</t>
  </si>
  <si>
    <t>Доведение до МРОТ ФОТ АХО</t>
  </si>
  <si>
    <t>900 0104 011 00 11030 200</t>
  </si>
  <si>
    <t xml:space="preserve">на трудоустройство несовершеннолетних подростков за счет поступившей финпомощи от ЗАО "Управляющая компания КЕМ-ОЙЛ" </t>
  </si>
  <si>
    <t xml:space="preserve"> - по муниципальной программе "Обеспечение доступным и комфортным жильем и коммунальными услугами" для погашения кредиторской задолженности за технологическое присоединение (эл-во) перед ООО КЭнК в Восточном районе в сумме 3000,0 т.р.; для погашения кредиторской задолженности по исполнительному листу КЭСК в сумме 45,0т.р.</t>
  </si>
  <si>
    <t>900 0501 044 00 11200 800</t>
  </si>
  <si>
    <t>900 1003 042 00 L0200 300</t>
  </si>
  <si>
    <t xml:space="preserve"> - от ЗАО "Управляющая компания КЕМ-ОЙЛ" для Управления образованя на трудоустройство несовершеннолетних подростков в период летних каникул в количестве 18 чел. (9 чел. МБОУ "ООШ №8" и 9 чел. МБОУ "СОШ №22") в сумме - 45,0т.р.:</t>
  </si>
  <si>
    <t xml:space="preserve"> - от продажи муниципальных земель в сумме 1500,0т.р. на погашение задолженности за технологическое присоединение  теплоснабжения в Восточном районе. </t>
  </si>
  <si>
    <t>911 0709 053 00 11520 200</t>
  </si>
  <si>
    <t>911 0709 053 00 11520 100</t>
  </si>
  <si>
    <t>911 0702 051 00 12220 200</t>
  </si>
  <si>
    <t>911 0709 053 00 11350 600</t>
  </si>
  <si>
    <t>911 0701 051 00 11200 100</t>
  </si>
  <si>
    <t>911 0701 051 00 11200 600</t>
  </si>
  <si>
    <t>911 0709 053 00 11520 600</t>
  </si>
  <si>
    <t>911 0702 051 00 71820 800</t>
  </si>
  <si>
    <t>По Управлению образования:
 - в связи с необходимостью оплаты пеней и госпошлин, задолженности по гсм в сумме 610,0 т.р.;
 - для оплаты за коммунальные услуги в сумме 535,0т.р.</t>
  </si>
  <si>
    <t>911 0702 051 00 11230 600</t>
  </si>
  <si>
    <t xml:space="preserve"> - по муниципальной программе  «Обеспечение общественного порядка, пожарной безопасности и защита от чрезвычайных ситуаций» на 2015-2018 гг.» для оплаты услуг спецсвязи, приобретения канцтоваров, гсм в сумме 21,5 т.р.;
 - для расчетов с БиО за уборку снега в сумме 100,0тыс.руб.;
 - по ГОиЧС для возмещения командировочных расходов на обучение в сумме - 30,0тыс.руб.</t>
  </si>
  <si>
    <t>900 0309 032 00 12700 200</t>
  </si>
  <si>
    <t>900 0309 032 00 13700 200</t>
  </si>
  <si>
    <t>900 0309 032 00 13700 300</t>
  </si>
  <si>
    <t>По КФКиС:
 - в связи с реорганизацией КФКиС в форме выделения из его состава нового юридического лица МБУ "Централизованная бухгалтерия комитета по физической культуре и спорту администрации Анжеро-Судженского городского округа" в сумме 391,4 т.р.;</t>
  </si>
  <si>
    <t>По УСЗН:
 - для оказания адресной помощи гражданам города по программе "Милосердие" в сумме 14,7 т.р.;</t>
  </si>
  <si>
    <t>905 0113 020 00 19000 200</t>
  </si>
  <si>
    <t>Источники финансирования дефицита бюджета</t>
  </si>
  <si>
    <t xml:space="preserve"> - за счет увеличения источников финансирования дефицита бюджета:</t>
  </si>
  <si>
    <t xml:space="preserve"> - на ежегодную денежную выплату лицам, награжденным нагрудным знаком "Почетный донор России" на 575,9т.р.;
 - на выплату гос.пособий лицам, не подлежащим обязательному социальному страхованию на случай временной нетрудоспособности в связми с материнством, и лицам, уволенным в связи с ликвидацией организаций в сумме - 300,0т.р.;</t>
  </si>
  <si>
    <t xml:space="preserve"> - на  обеспечение медицинской деятельности, связанной с донорством органов человека в целях трансплантации на в сумме - 720,0т.р.</t>
  </si>
  <si>
    <t>По Управлению образования:
 - на меры соц.поддержки многодетных семей (питание детей из многодетных семей) в сумме - 779,0 т.р.;
 - на реализацию мероприятий государственной прогрммы РФ "Доступная среда" на 2011-2020годы  (детский сад №3: замена пандуса, приобретение теневых навесов с поручнями, замена линолиума, оборудование для туалетных комнат для детей-инвалидов) в сумме - 815,7т.р.</t>
  </si>
  <si>
    <t>По КУМИ:
 - в связи с ликвидацией МП БСК "Одиссей" и необходимостью оплаты сложившейся задолженности (зарплата, коммунальные, прочие), так как КУМИ несет ответственность как учредитель при ликвидации учреждения, в сумме 900,0т.р.</t>
  </si>
  <si>
    <t>Переносятся ассигнования с одного ГРБС на другого:</t>
  </si>
  <si>
    <t xml:space="preserve"> - по муниципальной программе "Обеспечение доступным и комфортным жильем и коммунальными услугами", в связи с отсутствием необходимости и 100% финансированием доли софинансирования местного бюджета на приобретение жилья молодым семьям (4 семьи), ассигнования в сумме - 797,6тыс.руб. переносятнся на резервный фонд.</t>
  </si>
  <si>
    <t>По Администрации:
 - для оплаты за гсм, приобретение компьютера, ремонт МФУ, командировочные в сумме 100,0 т.р.;
 - для оплаты исполнительного листа ОАО "Кузбассэнергосбыт" в сумме - 26,8т.р.;
 - на командировочные расходы в сумме 100,0тыс.руб.;
 - для уплаты ежегодных взносов в Совет муниципальных образований в сумме - 97,2тыс.руб.;
 - по ГОиЧС для выплаты материального стимулирования добровольным пожарным в сумме 52,0тыс.руб.</t>
  </si>
  <si>
    <t>По Управлению образования:
 - для оплаты компенсации матерям до 3-х лет в сумме 1,0 т.р.;
 - в связи с увеличением МРОТ перераспределяются ассигнования на заработную плату в детских садах в сумме 374,3т.р.;
 - для оплаты пеней, штрафов по исполнительным листам ДД"Росток" в сумме 80,0т.р.;</t>
  </si>
  <si>
    <t>По управлению культуры:
 - для подготовки и проведения мероприятий, посвященных празднованию Дня шахтера, оплаты задолженности по исполнительным листам КомСАХ в сумме 18,8 т.р.</t>
  </si>
  <si>
    <t>По КУМИ:
 - в связи необходимостью оплаты труда по договорам ГПХ, оплаты за услуги  "Почта России", за приобретение канцтоваров на  сумму -  220,0 т.р.</t>
  </si>
  <si>
    <t>Факт на 01.08.2016</t>
  </si>
  <si>
    <t>530,0(по факту поступления на 01.08.16г)</t>
  </si>
  <si>
    <t>573,0 (по факту поступления на 01.08.16г,)</t>
  </si>
  <si>
    <t>120,0  (по факту поступления на 01.08.16г,)</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</si>
  <si>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округами</t>
  </si>
  <si>
    <t>398,0 (по факту поступления на 01.08.2016г)</t>
  </si>
  <si>
    <t>22,0(по факту поступления на 01.08.2016г)</t>
  </si>
  <si>
    <t>1512,0 (по факту поступления на 01.08.2016г)</t>
  </si>
  <si>
    <t xml:space="preserve">1500,0(письмо КУМИ от 09.08.2016г №580)             </t>
  </si>
  <si>
    <t>158,0 (по факту поступления на 01.08.2016г)</t>
  </si>
  <si>
    <t>Денежные взыскания(штрафы) за административные правонарушение в области налогов и сборов, предусмотренные Кодексом  РФ об административных правонарушениях</t>
  </si>
  <si>
    <t>12,0 (по факту поступления на 01.08.2016г)</t>
  </si>
  <si>
    <t>239,0 (по факту поступления на 01.08.2016г)</t>
  </si>
  <si>
    <t>81,0 (по факту поступления на 01.08.2016г)</t>
  </si>
  <si>
    <t>Денежные взыскания (штрафы)  за административные правонарушения в области государственного регулирования производства и оборота табачной продукции</t>
  </si>
  <si>
    <t>40,0 (по факту поступления на 01.08.2016г)</t>
  </si>
  <si>
    <t>4822,0 (по факту поступления на 01.08.2016г)</t>
  </si>
  <si>
    <t>На основании   Закона Кемеровской  области от 12.07.2016г №56-ОЗ "О внесении изменений в закон Кемеровской области "Об областном бюджете на 2016 год", Департамента социальной защиты населения Кемеровской области от 27.06.2016г. № 715, от 4.08.2016г. № 856.</t>
  </si>
  <si>
    <t>10% согласно баланса финансово хозяйственной деятельности предприятий за 2015год</t>
  </si>
  <si>
    <t xml:space="preserve"> - на доведение до МРОТ ФОТ АХО в сумме - 228,4т.р.</t>
  </si>
  <si>
    <t xml:space="preserve"> - на ФОТ учреждений управления культуры в сумме - 1215,1т.р.</t>
  </si>
  <si>
    <t xml:space="preserve"> - на доступную среду для детей-инвалидов в составе субсидии "Развитие единого образовательного пространства, повышение качества образовательных результатов в рамках подпрограммы «Развитие дошкольного, общего образования и дополнительного образования детей»  (детский сад №3: замена пандуса, приобретение теневых навесов с поручнями, замена линолиума, оборудование для туалетных комнат для детей-инвалидов) на 816,0 т.р. ;</t>
  </si>
  <si>
    <t>По УЖКХ:
-  для оплаты кредиторской задолжености за электроэнергию, доставку песка, штрафа ГИБДД в сумме 3000,0 т.р.;
 - для бесперебойной работы отдела УЖКХ в опрерационных системах, на приобретение компьютеров в сумме 1,1 т.р.;</t>
  </si>
  <si>
    <t>По УСЗН:
 - в связи с увеличением кадастровой стоимости земли, на основаниии ходатайства МКУ "Реабилитационный центр для детей и подростков" для оплаты земельного налога в сумме 34,1 т.р.;
 - в связи с увеличением МРОТ с 1.07.2016г., для оплаты заработной платы молодежным отрядам в сумме - 1,2т.р.</t>
  </si>
  <si>
    <t xml:space="preserve"> - Архиву на погашение кредиторской задолженности за технологическое присоединение к электрическим сетям ОАО "Кузбассэнергосбыт", за проектные работы ООО "Электротехпроект", на возмещение коммунальных услуг ОАО "Анжеромаш", на обучение пожарно-техническому минимуму для руководителей в РППЦ "Тетраком" в сумме - 219,6т.р.</t>
  </si>
  <si>
    <t xml:space="preserve">Управлоению культуры: </t>
  </si>
  <si>
    <t xml:space="preserve"> - на ФОТ учреждений в сумме - 2497,1т.р.</t>
  </si>
  <si>
    <t>4.  Итог сбалансированности бюджета:</t>
  </si>
  <si>
    <r>
      <t>1.1.1.</t>
    </r>
    <r>
      <rPr>
        <b/>
        <u/>
        <sz val="13"/>
        <rFont val="Times New Roman"/>
        <family val="1"/>
        <charset val="204"/>
      </rPr>
      <t xml:space="preserve"> дотации  </t>
    </r>
    <r>
      <rPr>
        <sz val="13"/>
        <rFont val="Times New Roman"/>
        <family val="1"/>
        <charset val="204"/>
      </rPr>
      <t xml:space="preserve">увеличиваются на 24924,0 на тыс руб: </t>
    </r>
  </si>
  <si>
    <r>
      <t xml:space="preserve">1.1.2. </t>
    </r>
    <r>
      <rPr>
        <b/>
        <u/>
        <sz val="13"/>
        <rFont val="Times New Roman"/>
        <family val="1"/>
        <charset val="204"/>
      </rPr>
      <t>субсидии</t>
    </r>
    <r>
      <rPr>
        <sz val="13"/>
        <rFont val="Times New Roman"/>
        <family val="1"/>
        <charset val="204"/>
      </rPr>
      <t xml:space="preserve"> увеличиваются на  33,5 на тыс руб: </t>
    </r>
  </si>
  <si>
    <r>
      <t xml:space="preserve">1.1.3 </t>
    </r>
    <r>
      <rPr>
        <b/>
        <u/>
        <sz val="13"/>
        <rFont val="Times New Roman"/>
        <family val="1"/>
        <charset val="204"/>
      </rPr>
      <t>субвенции</t>
    </r>
    <r>
      <rPr>
        <sz val="13"/>
        <rFont val="Times New Roman"/>
        <family val="1"/>
        <charset val="204"/>
      </rPr>
      <t xml:space="preserve"> уменьшаются на 6962,1 тыс. руб.:  </t>
    </r>
  </si>
  <si>
    <r>
      <t xml:space="preserve">1.1.4 </t>
    </r>
    <r>
      <rPr>
        <b/>
        <u/>
        <sz val="13"/>
        <rFont val="Times New Roman"/>
        <family val="1"/>
        <charset val="204"/>
      </rPr>
      <t>иные межбюджетные трансферты</t>
    </r>
    <r>
      <rPr>
        <sz val="13"/>
        <rFont val="Times New Roman"/>
        <family val="1"/>
        <charset val="204"/>
      </rPr>
      <t xml:space="preserve"> увеличиваются на 720,0 тыс.рублей</t>
    </r>
  </si>
  <si>
    <r>
      <t>Денежные взыскания (штрафы) за нарушение законодательства о налогах и сборах, предусмотренные ст. 116, 118, 119</t>
    </r>
    <r>
      <rPr>
        <vertAlign val="superscript"/>
        <sz val="11"/>
        <rFont val="Times"/>
        <family val="1"/>
      </rPr>
      <t>1</t>
    </r>
    <r>
      <rPr>
        <sz val="11"/>
        <rFont val="Times"/>
        <family val="1"/>
      </rPr>
      <t>, п. 1 и 2 ст. 120, ст.125, 126, 128, 129, 129</t>
    </r>
    <r>
      <rPr>
        <vertAlign val="superscript"/>
        <sz val="11"/>
        <rFont val="Times"/>
        <family val="1"/>
      </rPr>
      <t>1</t>
    </r>
    <r>
      <rPr>
        <sz val="11"/>
        <rFont val="Times"/>
        <family val="1"/>
      </rPr>
      <t>, 132, 133, 134, 135, 135</t>
    </r>
    <r>
      <rPr>
        <vertAlign val="superscript"/>
        <sz val="11"/>
        <rFont val="Times"/>
        <family val="1"/>
      </rPr>
      <t>1</t>
    </r>
    <r>
      <rPr>
        <sz val="11"/>
        <rFont val="Times"/>
        <family val="1"/>
      </rPr>
      <t xml:space="preserve"> Налогового кодекса Российской Федерации, а также штрафы, взыскание которых осуществляется на основании ранее действовавшей ст. 117 Налогового кодекса Российской Федерации </t>
    </r>
  </si>
  <si>
    <r>
      <rPr>
        <b/>
        <sz val="13"/>
        <rFont val="Times New Roman"/>
        <family val="1"/>
        <charset val="204"/>
      </rPr>
      <t>2.</t>
    </r>
    <r>
      <rPr>
        <sz val="13"/>
        <rFont val="Times New Roman"/>
        <family val="1"/>
        <charset val="204"/>
      </rPr>
      <t xml:space="preserve"> Изменения по расходам местного бюджета вносятся (приложения № 2, 3, 4): </t>
    </r>
  </si>
  <si>
    <r>
      <rPr>
        <b/>
        <sz val="13"/>
        <rFont val="Times New Roman"/>
        <family val="1"/>
        <charset val="204"/>
      </rPr>
      <t>2.1.</t>
    </r>
    <r>
      <rPr>
        <sz val="13"/>
        <rFont val="Times New Roman"/>
        <family val="1"/>
        <charset val="204"/>
      </rPr>
      <t xml:space="preserve">  На основании   Закона Кемеровской  области от 12.07.2016г №56-ОЗ "О внесении изменений в закон Кемеровской области "Об областном бюджете на 2016 год", Департамента социальной защиты населения Кемеровской области от 27.06.2016г. № 715, от 4.08.2016г. № 856.</t>
    </r>
  </si>
  <si>
    <r>
      <t>Переносятся ассигнования с одной БК на другую:</t>
    </r>
    <r>
      <rPr>
        <sz val="13"/>
        <rFont val="Times New Roman"/>
        <family val="1"/>
        <charset val="204"/>
      </rPr>
      <t xml:space="preserve">
По Управлению образования:
  - для софинансирования мероприятий государственной программы РФ "Доступная среда" на 2011-2020 годы, в соответствии с соглашением на создание в дошкольных образовательных организациях условий для инклюзивного образования детей-инвалидов, в том числе создание универсальной безбарьерной среды для беспрепятственного доступа для детей-инвалидов  в сумме 82,0 т.р.;</t>
    </r>
  </si>
  <si>
    <t>3. По источникам финансирования:
 В связи с поступлением дополнительных доходов увеличиваются источники финансирования дефицита бюджета по строке "Получение кредитов от кредитных организаций бюджетами городских округов в валюте Российской Федерации" на 2497,1 т.р. (или до 10 % от объема доходов местного бюджета на 2016 год без учета безвозмездных поступлений и дополнительного норматива отчислений от налога на доходы физических лиц, без учета снижения остатков средств на счетах по учету средств местного бюджета).</t>
  </si>
  <si>
    <r>
      <rPr>
        <b/>
        <sz val="13"/>
        <rFont val="Times New Roman"/>
        <family val="1"/>
        <charset val="204"/>
      </rPr>
      <t>1.3</t>
    </r>
    <r>
      <rPr>
        <sz val="13"/>
        <rFont val="Times New Roman"/>
        <family val="1"/>
        <charset val="204"/>
      </rPr>
      <t xml:space="preserve"> В связи с дополнительным поступлением доходов увеличиваются прочие безвозмездные поступления на сумму 65,0 тыс.рублей.:    в т.ч. финпомощь от ЗАО "Управляющая компания КЕМ-ОЙЛ" 45,0тыс.руб.; 20,0 тыс.руб. финпомощь от Н.К.Крушинского</t>
    </r>
  </si>
  <si>
    <t>ИТОГО доходов собственной базы:1500,0+65,0=1565,0 тыс. рублей</t>
  </si>
  <si>
    <t>Переносятся ассигнования с одной БК на другую:</t>
  </si>
  <si>
    <t xml:space="preserve"> </t>
  </si>
  <si>
    <t>формулы
 доходы</t>
  </si>
  <si>
    <t>к  решению  «О внесении изменений в решение  Совета народных депутатов  Анжеро-Судженского городского округа от 25.12.2020  № 301 «О  бюджете  муниципального образования «Анжеро-Судженский городской округ» на 2021 год  и на плановый период  2022 и 2023 годов»</t>
  </si>
  <si>
    <t>(тыс. руб.)</t>
  </si>
  <si>
    <t>1.1. изменения по 2021 году:</t>
  </si>
  <si>
    <t>2. Изменения по расходам:</t>
  </si>
  <si>
    <t>(тыс.руб.)</t>
  </si>
  <si>
    <t>Дотация</t>
  </si>
  <si>
    <t>Налоговые неналоговые доходы</t>
  </si>
  <si>
    <t>Источники финансирования</t>
  </si>
  <si>
    <t>Доходы от реализации иного имущества находящегося в собственности городских округов (за исключением имущества муниципальных автономных учреждений, а также имущества муниципальных унитарных предприятий , в т.ч. казенных), в части реализации основных средств по указанному имуществу(перерасчеты, недоимка,задолженность по платежу)</t>
  </si>
  <si>
    <t>План на 2021 год</t>
  </si>
  <si>
    <t>900 0113 015 00 17001 800</t>
  </si>
  <si>
    <t xml:space="preserve">Прочие безвозмездные поступления </t>
  </si>
  <si>
    <t>Исполнение судебных актов</t>
  </si>
  <si>
    <t>КФСиМ</t>
  </si>
  <si>
    <t>904 1101 090 00 15232 600</t>
  </si>
  <si>
    <t xml:space="preserve">  -  иные межбюджетные трансферты увеличиваются на   тыс. руб</t>
  </si>
  <si>
    <t xml:space="preserve">Прочие поступления от использования имущества,  находящегося в собственности городских округов (за исключением имущества бюджетных и автономных учреждений,  и также имущества государственных и муниципальных унитарных предприятий, в том числе казенных) </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</si>
  <si>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бюджетных и автономных учреждений)</t>
  </si>
  <si>
    <t>Прочие доходы от оказания платных услуг (работ) получателями средств бюджетов городских округов(доходы от платных услуг, оказываемых казенными учреждениями городских округов)</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</si>
  <si>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t>
  </si>
  <si>
    <t xml:space="preserve">1.1.1. Вносятся изменения в план по доходам  неналоговых платежей на 2021 год: 
 </t>
  </si>
  <si>
    <t xml:space="preserve"> плановые назначения скорректированы по отдельным подстатьям доходов бюджета исходя из складывающейся динамики фактических поступлений налоговых и неналоговых платежей в текущем году, ожидаемой оценки за текущий год и уточненного прогноза главных администраторов доходов местного  бюджета. 
 В результате сумма по неналоговым доходам администрируемых КУМИ  увеличена на  6466,0тыс.руб.,администрируемых УО на 250,0тыс.руб ( приложение к пояснительной записке - доходы).</t>
  </si>
  <si>
    <t>тыс. руб.</t>
  </si>
  <si>
    <t>2.2. Изменения по расходам:</t>
  </si>
  <si>
    <t>2022 год</t>
  </si>
  <si>
    <t>919 0505 104 00 11043 200</t>
  </si>
  <si>
    <t>919 0505 116 00 11902 600</t>
  </si>
  <si>
    <t>900 0501 044 00 12201 200</t>
  </si>
  <si>
    <t>904 1101 090 00 11013 600</t>
  </si>
  <si>
    <t>911 0701 051 00 11202 600</t>
  </si>
  <si>
    <t>911 0701 051 00 11202 200</t>
  </si>
  <si>
    <t>911 0701 051 00 11202 800</t>
  </si>
  <si>
    <t>911 0702 051 00 11211 600</t>
  </si>
  <si>
    <t>911 0701 032 00 11701 600</t>
  </si>
  <si>
    <t>911 0702 032 00 11701 600</t>
  </si>
  <si>
    <t>911 0703 032 00 11701 600</t>
  </si>
  <si>
    <t>911 0702 032 00 11701 200</t>
  </si>
  <si>
    <t>900 0310 031 00 15003 600</t>
  </si>
  <si>
    <r>
      <rPr>
        <b/>
        <sz val="14"/>
        <rFont val="Times New Roman"/>
        <family val="1"/>
        <charset val="204"/>
      </rPr>
      <t>3.</t>
    </r>
    <r>
      <rPr>
        <sz val="14"/>
        <rFont val="Times New Roman"/>
        <family val="1"/>
        <charset val="204"/>
      </rPr>
      <t xml:space="preserve">  Итог сбалансированности бюджета:</t>
    </r>
  </si>
  <si>
    <t>900 0104 011 00 11021 100</t>
  </si>
  <si>
    <t>900 0104 011 00 11021 200</t>
  </si>
  <si>
    <t>Начальник финансового управления
 администрации Анжеро-Судженского городского округа</t>
  </si>
  <si>
    <t>Субвенции, субсидии, иные межбюджетные трансферты</t>
  </si>
  <si>
    <t>УО на исполнение судебных актов</t>
  </si>
  <si>
    <t>911 1004 052 00 11213 200</t>
  </si>
  <si>
    <t>911 1004 052 00 11213 600</t>
  </si>
  <si>
    <t>911 1004 052 00 11212 600</t>
  </si>
  <si>
    <t>911 1004 052 00 71810 200</t>
  </si>
  <si>
    <t>911 1004 052 00 71810 300</t>
  </si>
  <si>
    <t>911 0702 051 00 11215 200</t>
  </si>
  <si>
    <t>911 0702 051 00 11215 300</t>
  </si>
  <si>
    <t xml:space="preserve"> - уменьшаются ассигнования по резервному фонду, увеличиваются по КУМИ на 389,8 т.р., согласно постановления администрации Анжеро-Судженского городского округа от 22.06.2021 №577 "О предоставлении субсидии" на восстановление платежеспособности и предупреждение банкротства МУП "Общественное питание".</t>
  </si>
  <si>
    <t>905 0113 020 00 11008 800</t>
  </si>
  <si>
    <t>Резервный фонд</t>
  </si>
  <si>
    <t>900 0113 044 00 13201 600</t>
  </si>
  <si>
    <t>904 1105 090 00 11042 100</t>
  </si>
  <si>
    <t>904 1105 090 00 11044 600</t>
  </si>
  <si>
    <t>900 0104 011 00 11031 100</t>
  </si>
  <si>
    <t>900 0113 014 00 11401 600</t>
  </si>
  <si>
    <t>900 0113 015 00 94041 300</t>
  </si>
  <si>
    <t>900 1202 015 00 18002 800</t>
  </si>
  <si>
    <t>900 0113 015 00 19031 600</t>
  </si>
  <si>
    <t>900 0113 015 00 11015 200</t>
  </si>
  <si>
    <t>911 0707 051 00 17011 100</t>
  </si>
  <si>
    <t>911 0707 051 00 17011 600</t>
  </si>
  <si>
    <t>919 0502 101 00 11301 200</t>
  </si>
  <si>
    <t>919 1006 081 00 15401 300</t>
  </si>
  <si>
    <t>915 1001 082 00 91001 300</t>
  </si>
  <si>
    <t>900 1006 087 00 11005 400</t>
  </si>
  <si>
    <t>915 1006 081 00 11403 200</t>
  </si>
  <si>
    <t>915 1006 081 00 11403 300</t>
  </si>
  <si>
    <t>Администрация "Здоровье горожан"</t>
  </si>
  <si>
    <t>УСЗН пр. "Милосердие"</t>
  </si>
  <si>
    <t>919 0501 043 00 14151 200</t>
  </si>
  <si>
    <t>919 0502 101 00 12301 200</t>
  </si>
  <si>
    <t>Администрация "Строительство"</t>
  </si>
  <si>
    <t>919 0502 107 00 72571 800</t>
  </si>
  <si>
    <t>919 0502 107 00 72572 800</t>
  </si>
  <si>
    <t>919 0502 107 00 72573 800</t>
  </si>
  <si>
    <t>919 0502 107 00 72574 800</t>
  </si>
  <si>
    <t>919 0503 11А 00 70860 200</t>
  </si>
  <si>
    <t>900 0104 015 00 71960 100</t>
  </si>
  <si>
    <t>900 0104 015 00 71960 200</t>
  </si>
  <si>
    <t>900 0104 015 00 79060 100</t>
  </si>
  <si>
    <t>900 0104 015 00 79060 200</t>
  </si>
  <si>
    <t>900 0113 014 00 79050 600</t>
  </si>
  <si>
    <t>900 1004 041 00 71850 400</t>
  </si>
  <si>
    <t>900 0111 015 00 13071 800</t>
  </si>
  <si>
    <t>900 0113 015 00 16131 300</t>
  </si>
  <si>
    <t>900 0409 044 00 S2690 400</t>
  </si>
  <si>
    <t>0</t>
  </si>
  <si>
    <t>915 1006 081 00 12401 600</t>
  </si>
  <si>
    <t>915 1006 087 00 11005 300</t>
  </si>
  <si>
    <t>915 1006 087 00 11005 200</t>
  </si>
  <si>
    <t>919 0502 101 00 11204 200</t>
  </si>
  <si>
    <t>919 1006 08100 13401 300</t>
  </si>
  <si>
    <t>919 0501 045 00 14003 200</t>
  </si>
  <si>
    <t>СНД</t>
  </si>
  <si>
    <t>907 0103 990 00 20121 100</t>
  </si>
  <si>
    <t>907 0103 990 00 24001 200</t>
  </si>
  <si>
    <t>907 0113 015 00 16131 300</t>
  </si>
  <si>
    <t>905 0113 020 00 13001 200</t>
  </si>
  <si>
    <t>905 0113 020 00 14001 200</t>
  </si>
  <si>
    <t>905 0113 020 00 16001 200</t>
  </si>
  <si>
    <t>905 0113 020 00 16001 800</t>
  </si>
  <si>
    <t>905 0113 020 00 17001 200</t>
  </si>
  <si>
    <t>905 0113 020 00 18001 200</t>
  </si>
  <si>
    <t>905 0412 020 00 11001 200</t>
  </si>
  <si>
    <t>905 0412 020 00 12001 200</t>
  </si>
  <si>
    <t>905 0501 045 00 13003 200</t>
  </si>
  <si>
    <t>913 0703 051 00 11231 600</t>
  </si>
  <si>
    <t>913 0801 060 00 11402 600</t>
  </si>
  <si>
    <t>913 0801 060 00 12411 600</t>
  </si>
  <si>
    <t>913 0801 060 00 13421 600</t>
  </si>
  <si>
    <t>913 0801 060 00 S0420 600</t>
  </si>
  <si>
    <t>913 0804 060 00 14041 100</t>
  </si>
  <si>
    <t>913 0804 060 00 14522 100</t>
  </si>
  <si>
    <t>Для строительства автомобильной дороги к строящейся школе в восточном районе по 2022 году увеличиваются ассигнования на программу "Строительство" по администрации на 71500,0 т.р., уменьшаются ассигнования по резервному фонду на 14426,8 т.р, по поздравлениям и памятным подаркам на 2251,9 т.р., по исполнению судебных актов на 1394,7 т.р., по программе "Строительство" проектные работы на 10000,0 т.р., по подпрограмме "Здоровье горожан" на 583,2 т.р., по УСЗН по подпрограмме "Милосердие" на 2494,8т.р., по подпрограмме "Здоровье городан" на 1171,2 т.р.. доплаты к пенсиям за выслугу лет на 7124,2 т.р., по УЖКХ по ремонту муниципального жилого фонда на 1390,5 т.р., по подпрограмме "Милосердие" на 525,9 т.р., по програме "Энергосбережение и энергоэффективность" на 3077,4 т.р., по КУМИ по капремонту муниципального имущества на 4613,0 т.р.. по программе "Повышение эффективности управления муниципальным имуществом на 3056,7 т.р.,по управлению образования по прочим расходам учреждений на 12369,7 т.р., по подпрограмме "Пожарная безопасность" на 7020,0 т.р.;</t>
  </si>
  <si>
    <t>911 0703 051 00 11231 600</t>
  </si>
  <si>
    <t>911 0702 051 00 12221 200</t>
  </si>
  <si>
    <t>911 0702 051 00 12221 800</t>
  </si>
  <si>
    <t>911 0709 053 00 11351 600</t>
  </si>
  <si>
    <t>911 0701 032 00 11701 200</t>
  </si>
  <si>
    <t>911 0709 032 00 11701 600</t>
  </si>
  <si>
    <t>913 0804 060 00 14522 200</t>
  </si>
  <si>
    <t>913 0804 060 00 14522 800</t>
  </si>
  <si>
    <t>915 1006 084 00 70280 100</t>
  </si>
  <si>
    <t>915 1003 086 00 80110 200</t>
  </si>
  <si>
    <t>915 1003 086 00 80110 300</t>
  </si>
  <si>
    <t>915 1003 086 00 80110 800</t>
  </si>
  <si>
    <t>915 1003 086 Р1 70050 300</t>
  </si>
  <si>
    <t>911 0701 051 00 11202 100</t>
  </si>
  <si>
    <t>911 0709 053 00 11521 100</t>
  </si>
  <si>
    <t>911 0709 053 00 11521 600</t>
  </si>
  <si>
    <t>911 0709 053 00 11041 100</t>
  </si>
  <si>
    <t>911 0703 051 00 12003 600</t>
  </si>
  <si>
    <t>911 0702 051 00 11215 600</t>
  </si>
  <si>
    <t xml:space="preserve">  -   дотация увеличивается на    147269,0 тыс.руб.</t>
  </si>
  <si>
    <t xml:space="preserve">1.1.2. Увеличиваются прочие безвозмездные поступления  на сумму                  тыс.руб.,  в том числе:
за счет  финансовой помощи по администрации  для организации празднования 90-летия города  в размере 2000,0тыс руб.
</t>
  </si>
  <si>
    <t>ВСЕГО доходов собственной базы на  2021 год:      тыс.руб.</t>
  </si>
  <si>
    <t xml:space="preserve"> -  субвенции  увеличиваются   на 314866,4  тыс. руб;</t>
  </si>
  <si>
    <t>915 1002 085 00 70170 100</t>
  </si>
  <si>
    <t>915 1002 085 К0 70170 100</t>
  </si>
  <si>
    <t>915 1002 085 00 73880 600</t>
  </si>
  <si>
    <t>911 0702 051 00 71930 600</t>
  </si>
  <si>
    <t>911 0703 051 00 71930 600</t>
  </si>
  <si>
    <t>911 0702 051 00 71830 100</t>
  </si>
  <si>
    <t>911 0702 051 00 71830 200</t>
  </si>
  <si>
    <t>911 0702 051 00 71830 600</t>
  </si>
  <si>
    <t>911 0701 051 00 71800 100</t>
  </si>
  <si>
    <t>911 0701 051 00 71800 200</t>
  </si>
  <si>
    <t>911 0701 051 00 71800 600</t>
  </si>
  <si>
    <t>911 0702 051 00 71840 200</t>
  </si>
  <si>
    <t>911 0702 051 00 71840 300</t>
  </si>
  <si>
    <t>911 0702 051 00 71820 100</t>
  </si>
  <si>
    <t>911 0702 051 К0 71820 100</t>
  </si>
  <si>
    <t>911 0709 051 00 71940 200</t>
  </si>
  <si>
    <t>911 0709 051 00 71940 600</t>
  </si>
  <si>
    <t>911 1003 052 00 72010 300</t>
  </si>
  <si>
    <t>911 1003 052 00 72010 600</t>
  </si>
  <si>
    <t>911 1003 052 00 73050 200</t>
  </si>
  <si>
    <t>911 1003 052 00 73050 600</t>
  </si>
  <si>
    <t>911 0702 052 00 72000 300</t>
  </si>
  <si>
    <t>911 0702 052 00 72000 600</t>
  </si>
  <si>
    <t>911 1003 086 Р1 70050 600</t>
  </si>
  <si>
    <t>911 1004 052 00 80130 300</t>
  </si>
  <si>
    <t>911 1004 052 00 80140 300</t>
  </si>
  <si>
    <t>911 1003 052 00 72050 300</t>
  </si>
  <si>
    <t>911 1003 052 00 72030 300</t>
  </si>
  <si>
    <t xml:space="preserve"> - на обеспечение зачисления денежных средств для детей-сирот и детей, оставшихся без попечения родителей, на специальные накопительные банковские счета на 37,2 т.р.;
 - на обеспечение детей-сирот и детей, оставшихся без попечения родителей, одеждой, обувью, единовременным денежным пособием при выпуске из общеобразовательных организаций на 16,2 т.р.;
 - на организацию и осуществление деятельности по опеке и попечительству, осуществление контроля за использованием и сохранностью жилых помещений, нанимателями или членами семей нанимателей по договорам социального найма либо собственниками которых являются дети-сироты и дети, оставшиеся без попечения родителей, за обеспечением надлежащего санитарного и технического состояния жилых помещений, а также осуществления контроля за распоряжением ими на 708,6 т.р.</t>
  </si>
  <si>
    <t>911 0709 053 00 72070 100</t>
  </si>
  <si>
    <t>911 0709 053 00 72070 200</t>
  </si>
  <si>
    <t xml:space="preserve"> - на социальную поддержку работников образовательных организаций и участников образовательного процесса на 282,1 т.р.; 
- на предоставление бесплатного проезда отдельным категориям обучающихся на 398,0 т.р.;
 - на компенсацию части платы за присмотр и уход, взимаемой с родителей (законных представителей) детей, осваивающих образовательные программы дошкольного образования на 793,3 т.р.; 
- на адресную социальную поддержку участников образовательного процесса на 241,8 т.р.;
 - на меры социальной поддержки многодетных семей в соответствии с Законом Кемеровской области от 14 ноября 2005 года № 123-ОЗ "О мерах социальной поддержки многодетных семей в Кемеровской области" на 1460,3 т.р.;
 - на осуществление назначения и выплаты денежных средств семьям, взявшим на воспитание детей-сирот и детей, оставшихся без попечения родителей, предоставление им мер социальной поддержки, осуществление назначения и выплаты денежных средств лицам, находившимся под попечительством, лицам, являвшимся приемными родителями, в соответствии с Законом Кемеровской области от 14 декабря 2010 года № 124-ОЗ "О некоторых вопросах в сфере опеки и попечительства несовершеннолетних" на 2223,2 т.р.;</t>
  </si>
  <si>
    <t>913 1003 052 00 72010 300</t>
  </si>
  <si>
    <r>
      <rPr>
        <b/>
        <sz val="14"/>
        <rFont val="Times New Roman"/>
        <family val="1"/>
        <charset val="204"/>
      </rPr>
      <t>1</t>
    </r>
    <r>
      <rPr>
        <sz val="14"/>
        <rFont val="Times New Roman"/>
        <family val="1"/>
        <charset val="204"/>
      </rPr>
      <t>.  Изменения по доходам :</t>
    </r>
  </si>
  <si>
    <r>
      <t xml:space="preserve">По Управлению культуры:
</t>
    </r>
    <r>
      <rPr>
        <sz val="14"/>
        <rFont val="Times New Roman"/>
        <family val="1"/>
        <charset val="204"/>
      </rPr>
      <t xml:space="preserve"> - на ежемесячные выплаты стимулирующего характера работникам муниципальных библиотек, музеев и культурно-досуговых учрежденийна 593,0 т.р.;
 - на социальную поддержку работников образовательных организаций и участников образовательного процесса на 37,9 т.р.; </t>
    </r>
  </si>
  <si>
    <r>
      <t xml:space="preserve">По Управлению образования:
 </t>
    </r>
    <r>
      <rPr>
        <sz val="14"/>
        <rFont val="Times New Roman"/>
        <family val="1"/>
        <charset val="204"/>
      </rPr>
      <t>- на развитие единого образовательного пространства, повышение качества образовательных результатов на 73,0 т.р.;
  - на 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(д/сады) на 53303,0 т.р.;
- на обеспечение государственных гарантий реализации прав граждан на получение общедоступного и бесплатного дошкольного, начального общего, основного общего, среднего (полного) общего образования и дополнительного образования детей в муниципальных общеобразовательных организациях (школы) на 84975,9 т.р.;
 - на обеспечение образовательной деятельности образовательных организаций по адаптированным общеобразовательным программам  (интернаты) на 796,3 т.р.;
 - на обеспечение деятельности по содержанию организаций для детей-сирот и детей, оставшихся без попечения родителей (д/дом) на 10302,6 т.р.;
 - на организацию круглогодичного отдыха, оздоровления и занятости обучающихся на 912,6 т.р.;</t>
    </r>
  </si>
  <si>
    <r>
      <t xml:space="preserve">По УСЗН:
</t>
    </r>
    <r>
      <rPr>
        <sz val="14"/>
        <rFont val="Times New Roman"/>
        <family val="1"/>
        <charset val="204"/>
      </rPr>
      <t xml:space="preserve"> - на реализацию мер в области государственной молодежной политики на 80,0 т.р. (трудовые отряды);
 - на социальную поддержка и социальное обслуживание населения в части содержания органов местного самоуправления на 5643,7 т.р. (УСЗН смета);
 - на выплату социального пособия на погребение и возмещение расходов по гарантированному перечню услуг по погребению на 548,9 т.р.;
 - на меры социальной поддержки многодетных семей в соответствии с Законом Кемеровской области от 14 ноября 2005 года № 123-ОЗ "О мерах социальной поддержки многодетных семей в Кемеровской области" на 14,0 т.р.;
 - на обеспечение деятельности (оказание услуг) специализированных учреждений для несовершеннолетних, нуждающихся в социальной реабилитации, иных учреждений и служб, предоставляющих социальные услуги несовершеннолетним и их семьям на 11161,0 т.р.;
 - на социальное обслуживание граждан, достигших возраста 18 лет, признанных нуждающимися в социальном обслуживании, за исключением государственного полномочия по социальному обслуживанию граждан пожилого возраста и инвалидов, граждан, находящихся в трудной жизненной ситуации, в государственных организациях социального обслуживания на 27445,5 т.р.;</t>
    </r>
  </si>
  <si>
    <r>
      <t xml:space="preserve">За счет дотации на выравнивание бюджетной обеспеченности:
</t>
    </r>
    <r>
      <rPr>
        <sz val="14"/>
        <rFont val="Times New Roman"/>
        <family val="1"/>
        <charset val="204"/>
      </rPr>
      <t>По администрации на доведение ФОТ до расчетного муниципальным служащим на 10459,0 т.р., немуниципальным служащим на 104,4 т.р. на оплату по договорам ГПХ на 1575,0 т.р. на доведение ассигнований на выплаты Почетным гражданам на 310,5 т.р., на возмещение затрат, связанных с опубликованием официальных документов и информации о деятельности органов местного самоуправления на 1285,0 т.р., на обеспечение информирования населения через средства массовой информации (ГТРК) на 1333,1 т.р.;</t>
    </r>
    <r>
      <rPr>
        <b/>
        <sz val="14"/>
        <rFont val="Times New Roman"/>
        <family val="1"/>
        <charset val="204"/>
      </rPr>
      <t xml:space="preserve">
</t>
    </r>
    <r>
      <rPr>
        <sz val="14"/>
        <rFont val="Times New Roman"/>
        <family val="1"/>
        <charset val="204"/>
      </rPr>
      <t>По Администрации (УКС) на доведение ФОТ до расчетного на 13,4 т.р., на ГСМ на 11,4 т.р., на аренду жилого помещения на 96,7 т.р.;
По Администрации (РЭС) на  ГСМ на 1381,0 т.р., на прочие расходы на 1600,0 т.р.;
По Администрации (архив) на доведение ФОТ до расчетного на 165,2 т.р.;
По Администрации (ГО и ЧС) на обслуживание системы оповещения на 69,2 т.р.;
По КФСиМ на доведение ФОТ до расчетного на 22162,7 т.р.;</t>
    </r>
  </si>
  <si>
    <r>
      <rPr>
        <b/>
        <sz val="14"/>
        <rFont val="Times New Roman"/>
        <family val="1"/>
        <charset val="204"/>
      </rPr>
      <t>По Управлению образования:</t>
    </r>
    <r>
      <rPr>
        <sz val="14"/>
        <rFont val="Times New Roman"/>
        <family val="1"/>
        <charset val="204"/>
      </rPr>
      <t xml:space="preserve">
 - на осуществление назначения и выплаты единовременного государственного пособия гражданам, усыновившим (удочерившим) детей-сирот и детей, оставшихся без попечения родителей, установленного Законом Кемеровской области от 13 марта 2008 года № 5-ОЗ «О предоставлении меры социальной поддержки гражданам, усыновившим (удочерившим) детей-сирот и детей, оставшихся без попечения родителей» на 60,0 т.р.;</t>
    </r>
  </si>
  <si>
    <r>
      <t xml:space="preserve">По управлению культуры:
</t>
    </r>
    <r>
      <rPr>
        <sz val="14"/>
        <rFont val="Times New Roman"/>
        <family val="1"/>
        <charset val="204"/>
      </rPr>
      <t xml:space="preserve"> - для оплаты госпошлины в суд в сумме 3,0 т.р., меняется вид расходов;</t>
    </r>
  </si>
  <si>
    <r>
      <t>По УЖКХ:</t>
    </r>
    <r>
      <rPr>
        <sz val="14"/>
        <rFont val="Times New Roman"/>
        <family val="1"/>
        <charset val="204"/>
      </rPr>
      <t xml:space="preserve">
 - для оплаты за подвоз воды в сумме 11,4 т.р., уменьшаются ассигнования по кап ремонту муниципальных сетей;</t>
    </r>
  </si>
  <si>
    <r>
      <t xml:space="preserve">по Администрации:
</t>
    </r>
    <r>
      <rPr>
        <sz val="14"/>
        <rFont val="Times New Roman"/>
        <family val="1"/>
        <charset val="204"/>
      </rPr>
      <t xml:space="preserve"> - на создание и функционирование комиссий по делам несовершеннолетних и защите их прав на 97,2 т.р.;
 - на создание и функционирование административных комиссий на 23,0 т.р.;
 - на осуществление функций по хранению, комплектованию, учету и использованию документов Архивного фонда Кемеровской области на 8,2 т.р.; 
-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на 28720,0 т.р.;
 - на проектирование, строительство (реконструкция), капитальный ремонт и ремонт автомобильных дорог общего пользования местного значения, а также до сельских населенных пунктов, не имеющих круглогодичной связи с сетью автомобильных дорог общего пользования на 52000,0 т.р.;</t>
    </r>
  </si>
  <si>
    <t xml:space="preserve"> -  субсидии увеличиваются на 52987,8 тыс.руб.</t>
  </si>
  <si>
    <r>
      <rPr>
        <sz val="14"/>
        <rFont val="Times New Roman"/>
        <family val="1"/>
        <charset val="204"/>
      </rPr>
      <t>По УЖКХ на связь на 22,3 т.р.;
По УЖКХ (УЖ) на доведение ФОТ до расчетного на 67,2 т.р., на связь на 19,5 т.р., на ГСМ на 192,5 т.р.;</t>
    </r>
    <r>
      <rPr>
        <b/>
        <sz val="14"/>
        <rFont val="Times New Roman"/>
        <family val="1"/>
        <charset val="204"/>
      </rPr>
      <t xml:space="preserve">
</t>
    </r>
    <r>
      <rPr>
        <sz val="14"/>
        <rFont val="Times New Roman"/>
        <family val="1"/>
        <charset val="204"/>
      </rPr>
      <t xml:space="preserve"> По УСЗН на доведение выплаты пенсии за выслугу лет  до расчетного на 3284,0 т.р.;
 по СНД на трансферты депутатам доведение до расчетного на 605,6 т.р., на связь на 28,8 т.р., на ГСМ на 69,3 т.р., на поздравления и памятные подарки на 32,9 т.р.;
По Управлению культуры на доведение ФОТ до расчетного на 44354,7 т.р.;
 По Управлению образования на доведение ФОТ до расчетного не в полном объеме на 52546,7 т.р., на питание на 1478,9 т.р., на ПФДО на 4000,0 т.р.</t>
    </r>
  </si>
  <si>
    <r>
      <rPr>
        <b/>
        <sz val="14"/>
        <rFont val="Times New Roman"/>
        <family val="1"/>
        <charset val="204"/>
      </rPr>
      <t>По Управлению образования:</t>
    </r>
    <r>
      <rPr>
        <b/>
        <u/>
        <sz val="14"/>
        <rFont val="Times New Roman"/>
        <family val="1"/>
        <charset val="204"/>
      </rPr>
      <t xml:space="preserve">
</t>
    </r>
    <r>
      <rPr>
        <sz val="14"/>
        <rFont val="Times New Roman"/>
        <family val="1"/>
        <charset val="204"/>
      </rPr>
      <t xml:space="preserve"> - для оплаты питания в детских садах льготной категории в сумме 330,0 т.р., меняется вид расходов;
- для оплаты услуг сбербанка по субвенции на компенсацию части родительской платы в  сумме 5,0 т.р., меняется вид расходов;
 - для оплаты питания детей с ОВЗ  в школах в сумме 100,0 т.р., меняется вид расходов;
 - для вылаты зарплаты несовершеннолетним в трудовых отрядах в сумме 2,7 т.р., меняется вид расходов;</t>
    </r>
  </si>
  <si>
    <t xml:space="preserve"> - уменьшаются ассигнования по Управлению образования, увеличиваются по Администрации на 227,1 т.р., "Исполнение судебных актов", за счет уменьшения прочих расходов по детским садам на 22,4 т.р.,  по школам на 4,7 т.р., подпрограммы "Пожарная безопасность" на 200,0 т.р.;</t>
  </si>
  <si>
    <t xml:space="preserve"> - уменьшаются ассигнования по администрации на 221,0 т.р. на приобретение квартиры врачей по подпрограмме "Здоровье горожан" в связи с отсутствием фактических расходов, увеличиваются по УСЗН для обеспечения нуждающихся граждан пожарными извещателями в сумме 35,0 т.р., для выплаты социальной стипендии в сумме 186,0 т.р..</t>
  </si>
  <si>
    <t xml:space="preserve"> - уменьшаются ассигнования по администрации на 662,0 т.р. Программе "Строительство", увеличиваются по УЖКХ для оплаты работ по сносу жилого фонда и вывозу строительного мусора на 200,0 т.р., для оплаты пусконаладочных работ на ПНС Восточного района на 447,5 т.р., на техпаспорт ПНС на 14,5 т..р.;</t>
  </si>
  <si>
    <t>911 1101 090 00 15233 600</t>
  </si>
  <si>
    <t xml:space="preserve">  1.1.1.    На основании Закона Кемеровской области-Кузбасса от  30.06.2021 № 62-ОЗ "О внесении изменений в Закон Кемероской области - Кузбасса о бюджете на 2021 год и плановый период 2022-2023гг":</t>
  </si>
  <si>
    <r>
      <rPr>
        <b/>
        <u/>
        <sz val="14"/>
        <rFont val="Times New Roman"/>
        <family val="1"/>
        <charset val="204"/>
      </rPr>
      <t>2.1.</t>
    </r>
    <r>
      <rPr>
        <u/>
        <sz val="14"/>
        <rFont val="Times New Roman"/>
        <family val="1"/>
        <charset val="204"/>
      </rPr>
      <t xml:space="preserve">  На основании Закона Кемеровской области-Кузбасса  от  30.06.2021 № 62-ОЗ "О внесении изменений в Закон Кемероской области - Кузбасса о бюджете на 2021 год и плановый период 2022-2023гг":</t>
    </r>
  </si>
  <si>
    <r>
      <t xml:space="preserve">По УЖКХ:
 </t>
    </r>
    <r>
      <rPr>
        <sz val="14"/>
        <rFont val="Times New Roman"/>
        <family val="1"/>
        <charset val="204"/>
      </rPr>
      <t>- на компенсацию (возмещение) выпадающих доходов теплоснабжающих организаций, организаций, осуществляющих горячее водоснабжение, холодное водоснабжение и (или) водоотведение, и организаций, осуществляющих реализацию твердого топлива, сжиженного газа, возникающих при применении льготных цен (тарифов)на 84152,5 т.р.;
 -на организацию мероприятий при осуществлении деятельности по обращению с животными без владельцев на 865,2 т.р.;</t>
    </r>
  </si>
  <si>
    <r>
      <rPr>
        <b/>
        <sz val="14"/>
        <rFont val="Times New Roman"/>
        <family val="1"/>
        <charset val="204"/>
      </rPr>
      <t>По Администрации:</t>
    </r>
    <r>
      <rPr>
        <b/>
        <u/>
        <sz val="14"/>
        <rFont val="Times New Roman"/>
        <family val="1"/>
        <charset val="204"/>
      </rPr>
      <t xml:space="preserve">
</t>
    </r>
    <r>
      <rPr>
        <sz val="14"/>
        <rFont val="Times New Roman"/>
        <family val="1"/>
        <charset val="204"/>
      </rPr>
      <t xml:space="preserve"> - для оплаты исполнительных листов в сумме 200,0 т.р., уменьшаются ассигнования резервного фонда;
 - по прорамме "Строительство" по обеспечению жильем отдельных социально незащищенных граждан для приобретения квартир в муниципальную собственность в сумме 1462,8 т.р., меняется вид расходов;</t>
    </r>
  </si>
  <si>
    <t>900 1003 041 00 51350 300</t>
  </si>
  <si>
    <t>900 1003 041 00 51350 400</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</si>
</sst>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3" formatCode="_-* #,##0.00\ _₽_-;\-* #,##0.00\ _₽_-;_-* &quot;-&quot;??\ _₽_-;_-@_-"/>
    <numFmt numFmtId="164" formatCode="0.0"/>
    <numFmt numFmtId="165" formatCode="0.00000"/>
    <numFmt numFmtId="166" formatCode="_-* #,##0.000000\ _₽_-;\-* #,##0.000000\ _₽_-;_-* &quot;-&quot;??\ _₽_-;_-@_-"/>
    <numFmt numFmtId="167" formatCode="_-* #,##0.0\ _₽_-;\-* #,##0.0\ _₽_-;_-* &quot;-&quot;??\ _₽_-;_-@_-"/>
    <numFmt numFmtId="168" formatCode="0.0000"/>
    <numFmt numFmtId="169" formatCode="#,##0.0_ ;\-#,##0.0\ "/>
  </numFmts>
  <fonts count="34" x14ac:knownFonts="1">
    <font>
      <sz val="10"/>
      <name val="Arial Cyr"/>
      <charset val="204"/>
    </font>
    <font>
      <b/>
      <sz val="12"/>
      <name val="Times New Roman"/>
      <family val="1"/>
      <charset val="204"/>
    </font>
    <font>
      <sz val="10"/>
      <name val="Arial Cyr"/>
      <charset val="204"/>
    </font>
    <font>
      <b/>
      <i/>
      <sz val="12"/>
      <name val="Times New Roman"/>
      <family val="1"/>
      <charset val="204"/>
    </font>
    <font>
      <sz val="13"/>
      <name val="Times New Roman"/>
      <family val="1"/>
      <charset val="204"/>
    </font>
    <font>
      <b/>
      <sz val="13"/>
      <name val="Times New Roman"/>
      <family val="1"/>
      <charset val="204"/>
    </font>
    <font>
      <b/>
      <i/>
      <sz val="13"/>
      <name val="Times New Roman"/>
      <family val="1"/>
      <charset val="204"/>
    </font>
    <font>
      <b/>
      <sz val="10"/>
      <name val="Times New Roman"/>
      <family val="1"/>
      <charset val="204"/>
    </font>
    <font>
      <sz val="8"/>
      <name val="Times New Roman"/>
      <family val="1"/>
      <charset val="204"/>
    </font>
    <font>
      <sz val="12"/>
      <name val="Times New Roman"/>
      <family val="1"/>
      <charset val="204"/>
    </font>
    <font>
      <sz val="10"/>
      <name val="Times New Roman"/>
      <family val="1"/>
      <charset val="204"/>
    </font>
    <font>
      <sz val="11"/>
      <name val="Times New Roman"/>
      <family val="1"/>
      <charset val="204"/>
    </font>
    <font>
      <b/>
      <i/>
      <sz val="11"/>
      <name val="Times New Roman"/>
      <family val="1"/>
      <charset val="204"/>
    </font>
    <font>
      <i/>
      <sz val="10"/>
      <name val="Times New Roman"/>
      <family val="1"/>
      <charset val="204"/>
    </font>
    <font>
      <u/>
      <sz val="13"/>
      <name val="Times New Roman"/>
      <family val="1"/>
      <charset val="204"/>
    </font>
    <font>
      <sz val="12"/>
      <name val="Arial Cyr"/>
      <charset val="204"/>
    </font>
    <font>
      <b/>
      <sz val="11"/>
      <name val="Times New Roman"/>
      <family val="1"/>
      <charset val="204"/>
    </font>
    <font>
      <i/>
      <sz val="13"/>
      <name val="Times New Roman"/>
      <family val="1"/>
      <charset val="204"/>
    </font>
    <font>
      <b/>
      <u/>
      <sz val="13"/>
      <name val="Times New Roman"/>
      <family val="1"/>
      <charset val="204"/>
    </font>
    <font>
      <sz val="11"/>
      <name val="Times"/>
      <family val="1"/>
    </font>
    <font>
      <sz val="8"/>
      <name val="Arial Cyr"/>
      <charset val="204"/>
    </font>
    <font>
      <vertAlign val="superscript"/>
      <sz val="11"/>
      <name val="Times"/>
      <family val="1"/>
    </font>
    <font>
      <i/>
      <sz val="10"/>
      <name val="Arial Cyr"/>
      <charset val="204"/>
    </font>
    <font>
      <b/>
      <u/>
      <sz val="14"/>
      <name val="Times New Roman"/>
      <family val="1"/>
      <charset val="204"/>
    </font>
    <font>
      <b/>
      <sz val="14"/>
      <name val="Times New Roman"/>
      <family val="1"/>
      <charset val="204"/>
    </font>
    <font>
      <sz val="14"/>
      <name val="Arial Cyr"/>
      <charset val="204"/>
    </font>
    <font>
      <b/>
      <i/>
      <sz val="14"/>
      <name val="Times New Roman"/>
      <family val="1"/>
      <charset val="204"/>
    </font>
    <font>
      <sz val="14"/>
      <name val="Times New Roman"/>
      <family val="1"/>
      <charset val="204"/>
    </font>
    <font>
      <i/>
      <sz val="14"/>
      <name val="Times New Roman"/>
      <family val="1"/>
      <charset val="204"/>
    </font>
    <font>
      <sz val="12"/>
      <name val="Times"/>
      <family val="1"/>
    </font>
    <font>
      <b/>
      <u/>
      <sz val="14"/>
      <name val="Arial Cyr"/>
      <charset val="204"/>
    </font>
    <font>
      <b/>
      <sz val="14"/>
      <name val="Arial Cyr"/>
      <charset val="204"/>
    </font>
    <font>
      <u/>
      <sz val="14"/>
      <name val="Times New Roman"/>
      <family val="1"/>
      <charset val="204"/>
    </font>
    <font>
      <u/>
      <sz val="14"/>
      <name val="Arial Cyr"/>
      <charset val="204"/>
    </font>
  </fonts>
  <fills count="3">
    <fill>
      <patternFill patternType="none"/>
    </fill>
    <fill>
      <patternFill patternType="gray125"/>
    </fill>
    <fill>
      <patternFill patternType="solid">
        <fgColor theme="0"/>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3">
    <xf numFmtId="0" fontId="0" fillId="0" borderId="0"/>
    <xf numFmtId="9" fontId="2" fillId="0" borderId="0" applyFont="0" applyFill="0" applyBorder="0" applyAlignment="0" applyProtection="0"/>
    <xf numFmtId="43" fontId="2" fillId="0" borderId="0" applyFont="0" applyFill="0" applyBorder="0" applyAlignment="0" applyProtection="0"/>
  </cellStyleXfs>
  <cellXfs count="284">
    <xf numFmtId="0" fontId="0" fillId="0" borderId="0" xfId="0"/>
    <xf numFmtId="164" fontId="3" fillId="0" borderId="0" xfId="0" applyNumberFormat="1" applyFont="1" applyFill="1" applyBorder="1"/>
    <xf numFmtId="49" fontId="3" fillId="0" borderId="0" xfId="0" applyNumberFormat="1" applyFont="1" applyFill="1" applyBorder="1"/>
    <xf numFmtId="49" fontId="3" fillId="0" borderId="0" xfId="0" applyNumberFormat="1" applyFont="1" applyFill="1" applyBorder="1" applyAlignment="1">
      <alignment horizontal="center"/>
    </xf>
    <xf numFmtId="0" fontId="3" fillId="0" borderId="0" xfId="0" applyFont="1" applyFill="1" applyBorder="1"/>
    <xf numFmtId="0" fontId="0" fillId="0" borderId="0" xfId="0" applyFont="1" applyFill="1"/>
    <xf numFmtId="16" fontId="6" fillId="0" borderId="0" xfId="0" applyNumberFormat="1" applyFont="1" applyFill="1" applyAlignment="1">
      <alignment horizontal="left" wrapText="1"/>
    </xf>
    <xf numFmtId="49" fontId="3" fillId="0" borderId="1" xfId="0" applyNumberFormat="1" applyFont="1" applyFill="1" applyBorder="1"/>
    <xf numFmtId="0" fontId="3" fillId="0" borderId="1" xfId="0" applyFont="1" applyFill="1" applyBorder="1"/>
    <xf numFmtId="164" fontId="3" fillId="0" borderId="1" xfId="0" applyNumberFormat="1" applyFont="1" applyFill="1" applyBorder="1"/>
    <xf numFmtId="0" fontId="8" fillId="0" borderId="0" xfId="0" applyFont="1" applyFill="1" applyBorder="1" applyAlignment="1">
      <alignment horizontal="right"/>
    </xf>
    <xf numFmtId="0" fontId="0" fillId="0" borderId="0" xfId="0" applyFont="1" applyFill="1" applyAlignment="1">
      <alignment horizontal="left"/>
    </xf>
    <xf numFmtId="0" fontId="4" fillId="0" borderId="0" xfId="0" applyFont="1" applyFill="1" applyBorder="1" applyAlignment="1">
      <alignment horizontal="left" wrapText="1"/>
    </xf>
    <xf numFmtId="49" fontId="4" fillId="0" borderId="0" xfId="0" applyNumberFormat="1" applyFont="1" applyFill="1" applyBorder="1" applyAlignment="1">
      <alignment horizontal="left" wrapText="1"/>
    </xf>
    <xf numFmtId="0" fontId="8" fillId="0" borderId="0" xfId="0" applyFont="1" applyFill="1"/>
    <xf numFmtId="0" fontId="10" fillId="0" borderId="0" xfId="0" applyFont="1" applyFill="1"/>
    <xf numFmtId="164" fontId="0" fillId="0" borderId="0" xfId="0" applyNumberFormat="1" applyFont="1" applyFill="1"/>
    <xf numFmtId="0" fontId="7" fillId="0" borderId="1" xfId="0" applyFont="1" applyFill="1" applyBorder="1" applyAlignment="1">
      <alignment horizontal="center" vertical="center"/>
    </xf>
    <xf numFmtId="0" fontId="12" fillId="0" borderId="1" xfId="0" applyFont="1" applyFill="1" applyBorder="1"/>
    <xf numFmtId="0" fontId="0" fillId="0" borderId="0" xfId="0" applyFont="1" applyFill="1" applyAlignment="1">
      <alignment vertical="center"/>
    </xf>
    <xf numFmtId="0" fontId="10" fillId="0" borderId="0" xfId="0" applyFont="1" applyFill="1" applyAlignment="1">
      <alignment horizontal="right"/>
    </xf>
    <xf numFmtId="2" fontId="13" fillId="0" borderId="0" xfId="0" applyNumberFormat="1" applyFont="1" applyFill="1" applyBorder="1" applyAlignment="1">
      <alignment horizontal="left" wrapText="1"/>
    </xf>
    <xf numFmtId="0" fontId="9" fillId="0" borderId="3" xfId="0" applyFont="1" applyFill="1" applyBorder="1" applyAlignment="1">
      <alignment horizontal="left" wrapText="1"/>
    </xf>
    <xf numFmtId="0" fontId="9" fillId="0" borderId="4" xfId="0" applyFont="1" applyFill="1" applyBorder="1" applyAlignment="1">
      <alignment horizontal="left" wrapText="1"/>
    </xf>
    <xf numFmtId="164" fontId="4" fillId="0" borderId="0" xfId="0" applyNumberFormat="1" applyFont="1" applyFill="1" applyBorder="1" applyAlignment="1">
      <alignment horizontal="right" wrapText="1"/>
    </xf>
    <xf numFmtId="16" fontId="4" fillId="0" borderId="0" xfId="0" applyNumberFormat="1" applyFont="1" applyFill="1" applyBorder="1" applyAlignment="1">
      <alignment horizontal="left" vertical="top" wrapText="1"/>
    </xf>
    <xf numFmtId="0" fontId="15" fillId="0" borderId="0" xfId="0" applyFont="1" applyFill="1" applyAlignment="1">
      <alignment vertical="center"/>
    </xf>
    <xf numFmtId="0" fontId="15" fillId="0" borderId="0" xfId="0" applyFont="1" applyFill="1"/>
    <xf numFmtId="0" fontId="11" fillId="0" borderId="1" xfId="0" applyFont="1" applyFill="1" applyBorder="1" applyAlignment="1">
      <alignment wrapText="1"/>
    </xf>
    <xf numFmtId="0" fontId="10" fillId="0" borderId="1" xfId="0" applyFont="1" applyFill="1" applyBorder="1" applyAlignment="1">
      <alignment wrapText="1"/>
    </xf>
    <xf numFmtId="0" fontId="16" fillId="0" borderId="5" xfId="0" applyNumberFormat="1" applyFont="1" applyFill="1" applyBorder="1" applyAlignment="1">
      <alignment vertical="top" wrapText="1"/>
    </xf>
    <xf numFmtId="49" fontId="9" fillId="0" borderId="6" xfId="0" applyNumberFormat="1" applyFont="1" applyFill="1" applyBorder="1" applyAlignment="1">
      <alignment horizontal="left" vertical="center"/>
    </xf>
    <xf numFmtId="49" fontId="9" fillId="0" borderId="7" xfId="0" applyNumberFormat="1" applyFont="1" applyFill="1" applyBorder="1" applyAlignment="1">
      <alignment horizontal="left" vertical="center"/>
    </xf>
    <xf numFmtId="0" fontId="9" fillId="0" borderId="1" xfId="0" applyFont="1" applyFill="1" applyBorder="1" applyAlignment="1">
      <alignment horizontal="right" vertical="center"/>
    </xf>
    <xf numFmtId="164" fontId="9" fillId="0" borderId="1" xfId="0" applyNumberFormat="1" applyFont="1" applyFill="1" applyBorder="1" applyAlignment="1">
      <alignment horizontal="right" vertical="center"/>
    </xf>
    <xf numFmtId="164" fontId="9" fillId="0" borderId="1" xfId="0" applyNumberFormat="1" applyFont="1" applyFill="1" applyBorder="1"/>
    <xf numFmtId="0" fontId="9" fillId="0" borderId="1" xfId="0" applyFont="1" applyFill="1" applyBorder="1" applyAlignment="1">
      <alignment horizontal="right"/>
    </xf>
    <xf numFmtId="49" fontId="9" fillId="0" borderId="6" xfId="0" applyNumberFormat="1" applyFont="1" applyFill="1" applyBorder="1" applyAlignment="1">
      <alignment horizontal="left"/>
    </xf>
    <xf numFmtId="49" fontId="9" fillId="0" borderId="7" xfId="0" applyNumberFormat="1" applyFont="1" applyFill="1" applyBorder="1" applyAlignment="1">
      <alignment horizontal="left"/>
    </xf>
    <xf numFmtId="164" fontId="9" fillId="0" borderId="1" xfId="0" applyNumberFormat="1" applyFont="1" applyFill="1" applyBorder="1" applyAlignment="1">
      <alignment horizontal="right"/>
    </xf>
    <xf numFmtId="0" fontId="9" fillId="0" borderId="1" xfId="0" applyFont="1" applyFill="1" applyBorder="1"/>
    <xf numFmtId="0" fontId="9" fillId="0" borderId="1" xfId="0" applyFont="1" applyFill="1" applyBorder="1" applyAlignment="1">
      <alignment wrapText="1"/>
    </xf>
    <xf numFmtId="0" fontId="9" fillId="0" borderId="1" xfId="0" applyFont="1" applyFill="1" applyBorder="1" applyAlignment="1">
      <alignment vertical="top" wrapText="1"/>
    </xf>
    <xf numFmtId="165" fontId="0" fillId="0" borderId="0" xfId="0" applyNumberFormat="1" applyFont="1" applyFill="1"/>
    <xf numFmtId="0" fontId="9" fillId="0" borderId="8" xfId="0" applyFont="1" applyFill="1" applyBorder="1" applyAlignment="1">
      <alignment horizontal="center" vertical="center"/>
    </xf>
    <xf numFmtId="49" fontId="9" fillId="0" borderId="0" xfId="0" applyNumberFormat="1" applyFont="1" applyFill="1" applyBorder="1" applyAlignment="1">
      <alignment wrapText="1"/>
    </xf>
    <xf numFmtId="0" fontId="14" fillId="0" borderId="0" xfId="0" applyNumberFormat="1" applyFont="1" applyFill="1" applyAlignment="1">
      <alignment horizontal="left" wrapText="1"/>
    </xf>
    <xf numFmtId="0" fontId="4" fillId="0" borderId="0" xfId="0" applyNumberFormat="1" applyFont="1" applyFill="1" applyAlignment="1">
      <alignment horizontal="left" wrapText="1"/>
    </xf>
    <xf numFmtId="2" fontId="9" fillId="0" borderId="1" xfId="0" applyNumberFormat="1" applyFont="1" applyFill="1" applyBorder="1" applyAlignment="1">
      <alignment horizontal="right"/>
    </xf>
    <xf numFmtId="0" fontId="0" fillId="0" borderId="0" xfId="0" applyFont="1" applyFill="1" applyAlignment="1">
      <alignment horizontal="left" vertical="center"/>
    </xf>
    <xf numFmtId="0" fontId="16" fillId="0" borderId="1" xfId="0" applyFont="1" applyFill="1" applyBorder="1" applyAlignment="1">
      <alignment horizontal="center" vertical="center"/>
    </xf>
    <xf numFmtId="0" fontId="16" fillId="0" borderId="1" xfId="0" applyFont="1" applyFill="1" applyBorder="1" applyAlignment="1">
      <alignment horizontal="center" vertical="center" wrapText="1"/>
    </xf>
    <xf numFmtId="0" fontId="19" fillId="0" borderId="6" xfId="0" applyFont="1" applyFill="1" applyBorder="1" applyAlignment="1">
      <alignment vertical="center" wrapText="1"/>
    </xf>
    <xf numFmtId="0" fontId="19" fillId="0" borderId="1" xfId="0" applyFont="1" applyFill="1" applyBorder="1" applyAlignment="1">
      <alignment vertical="top" wrapText="1"/>
    </xf>
    <xf numFmtId="0" fontId="19" fillId="0" borderId="6" xfId="0" applyFont="1" applyFill="1" applyBorder="1" applyAlignment="1">
      <alignment wrapText="1"/>
    </xf>
    <xf numFmtId="0" fontId="19" fillId="0" borderId="6" xfId="0" applyFont="1" applyFill="1" applyBorder="1" applyAlignment="1">
      <alignment vertical="top" wrapText="1"/>
    </xf>
    <xf numFmtId="49" fontId="8" fillId="0" borderId="0" xfId="0" applyNumberFormat="1" applyFont="1" applyFill="1" applyBorder="1" applyAlignment="1">
      <alignment horizontal="left" wrapText="1"/>
    </xf>
    <xf numFmtId="49" fontId="8" fillId="0" borderId="0" xfId="0" applyNumberFormat="1" applyFont="1" applyFill="1" applyBorder="1" applyAlignment="1">
      <alignment horizontal="right" wrapText="1"/>
    </xf>
    <xf numFmtId="0" fontId="20" fillId="0" borderId="0" xfId="0" applyFont="1" applyFill="1"/>
    <xf numFmtId="164" fontId="0" fillId="0" borderId="1" xfId="0" applyNumberFormat="1" applyFont="1" applyFill="1" applyBorder="1"/>
    <xf numFmtId="0" fontId="9" fillId="0" borderId="2" xfId="0" applyFont="1" applyFill="1" applyBorder="1" applyAlignment="1">
      <alignment horizontal="left" vertical="center"/>
    </xf>
    <xf numFmtId="0" fontId="9" fillId="0" borderId="0" xfId="0" applyFont="1" applyFill="1"/>
    <xf numFmtId="0" fontId="19" fillId="2" borderId="10" xfId="0" applyFont="1" applyFill="1" applyBorder="1" applyAlignment="1">
      <alignment wrapText="1"/>
    </xf>
    <xf numFmtId="0" fontId="19" fillId="2" borderId="1" xfId="0" applyFont="1" applyFill="1" applyBorder="1" applyAlignment="1">
      <alignment horizontal="justify" vertical="top" wrapText="1"/>
    </xf>
    <xf numFmtId="0" fontId="19" fillId="2" borderId="6" xfId="0" applyFont="1" applyFill="1" applyBorder="1" applyAlignment="1">
      <alignment wrapText="1"/>
    </xf>
    <xf numFmtId="0" fontId="19" fillId="2" borderId="1" xfId="0" applyNumberFormat="1" applyFont="1" applyFill="1" applyBorder="1" applyAlignment="1">
      <alignment horizontal="left" wrapText="1"/>
    </xf>
    <xf numFmtId="0" fontId="1" fillId="0" borderId="3" xfId="0" applyFont="1" applyFill="1" applyBorder="1" applyAlignment="1">
      <alignment horizontal="right" wrapText="1"/>
    </xf>
    <xf numFmtId="49" fontId="0" fillId="0" borderId="0" xfId="0" applyNumberFormat="1" applyFont="1" applyFill="1"/>
    <xf numFmtId="0" fontId="22" fillId="0" borderId="0" xfId="0" applyFont="1" applyFill="1"/>
    <xf numFmtId="49" fontId="9" fillId="0" borderId="1" xfId="0" applyNumberFormat="1" applyFont="1" applyFill="1" applyBorder="1" applyAlignment="1">
      <alignment horizontal="left"/>
    </xf>
    <xf numFmtId="0" fontId="0" fillId="0" borderId="1" xfId="0" applyFont="1" applyFill="1" applyBorder="1"/>
    <xf numFmtId="0" fontId="9" fillId="0" borderId="9" xfId="0" applyFont="1" applyFill="1" applyBorder="1" applyAlignment="1">
      <alignment vertical="center"/>
    </xf>
    <xf numFmtId="164" fontId="11" fillId="0" borderId="1" xfId="0" applyNumberFormat="1" applyFont="1" applyFill="1" applyBorder="1" applyAlignment="1">
      <alignment vertical="center"/>
    </xf>
    <xf numFmtId="164" fontId="11" fillId="0" borderId="2" xfId="0" applyNumberFormat="1" applyFont="1" applyFill="1" applyBorder="1" applyAlignment="1">
      <alignment vertical="center"/>
    </xf>
    <xf numFmtId="164" fontId="11" fillId="0" borderId="9" xfId="0" applyNumberFormat="1" applyFont="1" applyFill="1" applyBorder="1" applyAlignment="1">
      <alignment vertical="center"/>
    </xf>
    <xf numFmtId="164" fontId="0" fillId="0" borderId="1" xfId="0" applyNumberFormat="1" applyFont="1" applyFill="1" applyBorder="1" applyAlignment="1">
      <alignment vertical="center"/>
    </xf>
    <xf numFmtId="0" fontId="9" fillId="0" borderId="1" xfId="0" applyFont="1" applyFill="1" applyBorder="1" applyAlignment="1">
      <alignment horizontal="left" vertical="center" wrapText="1"/>
    </xf>
    <xf numFmtId="164" fontId="12" fillId="0" borderId="1" xfId="0" applyNumberFormat="1" applyFont="1" applyFill="1" applyBorder="1" applyAlignment="1">
      <alignment horizontal="right" vertical="center"/>
    </xf>
    <xf numFmtId="164" fontId="12" fillId="0" borderId="1" xfId="0" applyNumberFormat="1" applyFont="1" applyFill="1" applyBorder="1" applyAlignment="1">
      <alignment vertical="center"/>
    </xf>
    <xf numFmtId="0" fontId="25" fillId="0" borderId="0" xfId="0" applyFont="1" applyFill="1"/>
    <xf numFmtId="49" fontId="26" fillId="0" borderId="0" xfId="0" applyNumberFormat="1" applyFont="1" applyFill="1" applyBorder="1" applyAlignment="1">
      <alignment horizontal="center"/>
    </xf>
    <xf numFmtId="0" fontId="26" fillId="0" borderId="0" xfId="0" applyFont="1" applyFill="1" applyBorder="1"/>
    <xf numFmtId="164" fontId="26" fillId="0" borderId="0" xfId="0" applyNumberFormat="1" applyFont="1" applyFill="1" applyBorder="1"/>
    <xf numFmtId="164" fontId="25" fillId="0" borderId="0" xfId="0" applyNumberFormat="1" applyFont="1" applyFill="1"/>
    <xf numFmtId="2" fontId="28" fillId="0" borderId="0" xfId="0" applyNumberFormat="1" applyFont="1" applyFill="1" applyBorder="1" applyAlignment="1">
      <alignment horizontal="left" wrapText="1"/>
    </xf>
    <xf numFmtId="164" fontId="27" fillId="0" borderId="0" xfId="0" applyNumberFormat="1" applyFont="1" applyFill="1" applyBorder="1" applyAlignment="1">
      <alignment horizontal="right" wrapText="1"/>
    </xf>
    <xf numFmtId="0" fontId="29" fillId="0" borderId="0" xfId="0" applyFont="1" applyFill="1"/>
    <xf numFmtId="164" fontId="29" fillId="0" borderId="0" xfId="0" applyNumberFormat="1" applyFont="1" applyFill="1"/>
    <xf numFmtId="165" fontId="25" fillId="0" borderId="0" xfId="0" applyNumberFormat="1" applyFont="1" applyFill="1"/>
    <xf numFmtId="49" fontId="26" fillId="0" borderId="1" xfId="0" applyNumberFormat="1" applyFont="1" applyFill="1" applyBorder="1"/>
    <xf numFmtId="0" fontId="26" fillId="0" borderId="1" xfId="0" applyFont="1" applyFill="1" applyBorder="1"/>
    <xf numFmtId="164" fontId="27" fillId="0" borderId="0" xfId="0" applyNumberFormat="1" applyFont="1" applyFill="1" applyBorder="1" applyAlignment="1">
      <alignment horizontal="center" vertical="center" wrapText="1"/>
    </xf>
    <xf numFmtId="0" fontId="11" fillId="0" borderId="0" xfId="0" applyFont="1" applyFill="1" applyBorder="1" applyAlignment="1">
      <alignment horizontal="center" vertical="center" wrapText="1"/>
    </xf>
    <xf numFmtId="2" fontId="29" fillId="0" borderId="0" xfId="2" applyNumberFormat="1" applyFont="1" applyFill="1"/>
    <xf numFmtId="0" fontId="27" fillId="0" borderId="0" xfId="0" applyFont="1" applyFill="1" applyBorder="1" applyAlignment="1">
      <alignment vertical="justify"/>
    </xf>
    <xf numFmtId="1" fontId="25" fillId="0" borderId="0" xfId="0" applyNumberFormat="1" applyFont="1" applyFill="1"/>
    <xf numFmtId="164" fontId="24" fillId="2" borderId="0" xfId="2" applyNumberFormat="1" applyFont="1" applyFill="1" applyBorder="1" applyAlignment="1">
      <alignment horizontal="center" vertical="center" wrapText="1"/>
    </xf>
    <xf numFmtId="0" fontId="24" fillId="2" borderId="1" xfId="0" applyFont="1" applyFill="1" applyBorder="1" applyAlignment="1">
      <alignment horizontal="center" vertical="center"/>
    </xf>
    <xf numFmtId="49" fontId="27" fillId="2" borderId="0" xfId="0" applyNumberFormat="1" applyFont="1" applyFill="1" applyBorder="1" applyAlignment="1">
      <alignment horizontal="left" wrapText="1"/>
    </xf>
    <xf numFmtId="0" fontId="25" fillId="2" borderId="0" xfId="0" applyFont="1" applyFill="1"/>
    <xf numFmtId="164" fontId="26" fillId="2" borderId="1" xfId="0" applyNumberFormat="1" applyFont="1" applyFill="1" applyBorder="1"/>
    <xf numFmtId="164" fontId="26" fillId="0" borderId="1" xfId="0" applyNumberFormat="1" applyFont="1" applyFill="1" applyBorder="1"/>
    <xf numFmtId="1" fontId="25" fillId="0" borderId="0" xfId="2" applyNumberFormat="1" applyFont="1" applyFill="1"/>
    <xf numFmtId="2" fontId="26" fillId="2" borderId="0" xfId="0" applyNumberFormat="1" applyFont="1" applyFill="1" applyBorder="1"/>
    <xf numFmtId="165" fontId="15" fillId="0" borderId="0" xfId="0" applyNumberFormat="1" applyFont="1" applyFill="1"/>
    <xf numFmtId="1" fontId="0" fillId="0" borderId="0" xfId="0" applyNumberFormat="1" applyFont="1" applyFill="1"/>
    <xf numFmtId="0" fontId="30" fillId="0" borderId="0" xfId="0" applyFont="1" applyFill="1"/>
    <xf numFmtId="0" fontId="27" fillId="0" borderId="17" xfId="0" applyNumberFormat="1" applyFont="1" applyFill="1" applyBorder="1" applyAlignment="1">
      <alignment horizontal="left" wrapText="1"/>
    </xf>
    <xf numFmtId="0" fontId="27" fillId="0" borderId="0" xfId="0" applyNumberFormat="1" applyFont="1" applyFill="1" applyBorder="1" applyAlignment="1">
      <alignment horizontal="left" wrapText="1"/>
    </xf>
    <xf numFmtId="0" fontId="27" fillId="2" borderId="17" xfId="0" applyNumberFormat="1" applyFont="1" applyFill="1" applyBorder="1" applyAlignment="1">
      <alignment horizontal="left" wrapText="1"/>
    </xf>
    <xf numFmtId="0" fontId="27" fillId="0" borderId="17" xfId="0" applyNumberFormat="1" applyFont="1" applyFill="1" applyBorder="1" applyAlignment="1">
      <alignment horizontal="right" wrapText="1"/>
    </xf>
    <xf numFmtId="166" fontId="25" fillId="0" borderId="0" xfId="2" applyNumberFormat="1" applyFont="1" applyFill="1"/>
    <xf numFmtId="43" fontId="29" fillId="0" borderId="0" xfId="2" applyFont="1" applyFill="1"/>
    <xf numFmtId="0" fontId="4" fillId="0" borderId="0" xfId="0" applyFont="1" applyFill="1" applyBorder="1" applyAlignment="1">
      <alignment vertical="justify"/>
    </xf>
    <xf numFmtId="49" fontId="8" fillId="0" borderId="17" xfId="0" applyNumberFormat="1" applyFont="1" applyFill="1" applyBorder="1" applyAlignment="1">
      <alignment horizontal="left" wrapText="1"/>
    </xf>
    <xf numFmtId="49" fontId="8" fillId="2" borderId="17" xfId="0" applyNumberFormat="1" applyFont="1" applyFill="1" applyBorder="1" applyAlignment="1">
      <alignment horizontal="left" wrapText="1"/>
    </xf>
    <xf numFmtId="168" fontId="25" fillId="0" borderId="0" xfId="0" applyNumberFormat="1" applyFont="1" applyFill="1"/>
    <xf numFmtId="0" fontId="26" fillId="0" borderId="1" xfId="0" applyFont="1" applyFill="1" applyBorder="1" applyAlignment="1">
      <alignment horizontal="left"/>
    </xf>
    <xf numFmtId="164" fontId="27" fillId="0" borderId="1" xfId="0" applyNumberFormat="1" applyFont="1" applyFill="1" applyBorder="1" applyAlignment="1">
      <alignment horizontal="right" vertical="center"/>
    </xf>
    <xf numFmtId="0" fontId="27" fillId="0" borderId="1" xfId="0" applyFont="1" applyFill="1" applyBorder="1" applyAlignment="1">
      <alignment horizontal="left" vertical="center" wrapText="1"/>
    </xf>
    <xf numFmtId="0" fontId="27" fillId="0" borderId="1" xfId="0" applyFont="1" applyFill="1" applyBorder="1" applyAlignment="1">
      <alignment wrapText="1"/>
    </xf>
    <xf numFmtId="164" fontId="26" fillId="0" borderId="1" xfId="0" applyNumberFormat="1" applyFont="1" applyFill="1" applyBorder="1" applyAlignment="1">
      <alignment horizontal="right" vertical="center"/>
    </xf>
    <xf numFmtId="0" fontId="0" fillId="0" borderId="0" xfId="0" applyFont="1" applyFill="1" applyBorder="1"/>
    <xf numFmtId="0" fontId="0" fillId="0" borderId="0" xfId="0" applyFont="1" applyFill="1" applyAlignment="1"/>
    <xf numFmtId="16" fontId="24" fillId="0" borderId="0" xfId="0" applyNumberFormat="1" applyFont="1" applyFill="1" applyBorder="1" applyAlignment="1">
      <alignment horizontal="left" wrapText="1"/>
    </xf>
    <xf numFmtId="0" fontId="29" fillId="0" borderId="1" xfId="0" applyFont="1" applyFill="1" applyBorder="1" applyAlignment="1">
      <alignment horizontal="right" wrapText="1"/>
    </xf>
    <xf numFmtId="1" fontId="31" fillId="0" borderId="0" xfId="0" applyNumberFormat="1" applyFont="1" applyFill="1"/>
    <xf numFmtId="0" fontId="31" fillId="0" borderId="0" xfId="0" applyFont="1" applyFill="1"/>
    <xf numFmtId="1" fontId="33" fillId="0" borderId="0" xfId="0" applyNumberFormat="1" applyFont="1" applyFill="1"/>
    <xf numFmtId="0" fontId="33" fillId="0" borderId="0" xfId="0" applyFont="1" applyFill="1"/>
    <xf numFmtId="1" fontId="31" fillId="0" borderId="0" xfId="0" applyNumberFormat="1" applyFont="1" applyFill="1" applyAlignment="1">
      <alignment horizontal="left"/>
    </xf>
    <xf numFmtId="0" fontId="31" fillId="0" borderId="0" xfId="0" applyFont="1" applyFill="1" applyAlignment="1">
      <alignment horizontal="left"/>
    </xf>
    <xf numFmtId="0" fontId="24" fillId="0" borderId="0" xfId="0" applyFont="1" applyFill="1" applyBorder="1" applyAlignment="1">
      <alignment horizontal="left" wrapText="1"/>
    </xf>
    <xf numFmtId="0" fontId="27" fillId="0" borderId="0" xfId="0" applyFont="1" applyFill="1" applyBorder="1" applyAlignment="1">
      <alignment horizontal="right" wrapText="1"/>
    </xf>
    <xf numFmtId="167" fontId="29" fillId="0" borderId="0" xfId="0" applyNumberFormat="1" applyFont="1" applyFill="1"/>
    <xf numFmtId="0" fontId="27" fillId="0" borderId="0" xfId="0" applyFont="1" applyFill="1" applyAlignment="1">
      <alignment vertical="top" wrapText="1"/>
    </xf>
    <xf numFmtId="0" fontId="27" fillId="0" borderId="0" xfId="0" applyFont="1" applyFill="1" applyBorder="1" applyAlignment="1">
      <alignment horizontal="center" vertical="justify" wrapText="1"/>
    </xf>
    <xf numFmtId="0" fontId="27" fillId="0" borderId="1" xfId="0" applyFont="1" applyFill="1" applyBorder="1" applyAlignment="1">
      <alignment vertical="justify"/>
    </xf>
    <xf numFmtId="0" fontId="4" fillId="0" borderId="1" xfId="0" applyFont="1" applyFill="1" applyBorder="1" applyAlignment="1">
      <alignment vertical="justify"/>
    </xf>
    <xf numFmtId="16" fontId="24" fillId="0" borderId="1" xfId="0" applyNumberFormat="1" applyFont="1" applyFill="1" applyBorder="1" applyAlignment="1">
      <alignment horizontal="left" wrapText="1"/>
    </xf>
    <xf numFmtId="164" fontId="24" fillId="0" borderId="1" xfId="0" applyNumberFormat="1" applyFont="1" applyFill="1" applyBorder="1" applyAlignment="1">
      <alignment horizontal="center" vertical="center" wrapText="1"/>
    </xf>
    <xf numFmtId="0" fontId="25" fillId="0" borderId="0" xfId="0" applyFont="1" applyFill="1" applyAlignment="1">
      <alignment wrapText="1"/>
    </xf>
    <xf numFmtId="0" fontId="6" fillId="0" borderId="1" xfId="0" applyFont="1" applyFill="1" applyBorder="1"/>
    <xf numFmtId="164" fontId="6" fillId="2" borderId="1" xfId="0" applyNumberFormat="1" applyFont="1" applyFill="1" applyBorder="1"/>
    <xf numFmtId="1" fontId="25" fillId="0" borderId="0" xfId="0" applyNumberFormat="1" applyFont="1" applyFill="1" applyAlignment="1">
      <alignment vertical="center"/>
    </xf>
    <xf numFmtId="0" fontId="25" fillId="0" borderId="0" xfId="0" applyFont="1" applyFill="1" applyAlignment="1">
      <alignment vertical="center"/>
    </xf>
    <xf numFmtId="0" fontId="27" fillId="0" borderId="1" xfId="0" applyFont="1" applyFill="1" applyBorder="1" applyAlignment="1">
      <alignment vertical="top" wrapText="1"/>
    </xf>
    <xf numFmtId="0" fontId="27" fillId="0" borderId="2" xfId="0" applyFont="1" applyFill="1" applyBorder="1" applyAlignment="1">
      <alignment vertical="center" wrapText="1"/>
    </xf>
    <xf numFmtId="0" fontId="24" fillId="2" borderId="0" xfId="0" applyFont="1" applyFill="1" applyBorder="1" applyAlignment="1">
      <alignment horizontal="left" wrapText="1"/>
    </xf>
    <xf numFmtId="49" fontId="27" fillId="0" borderId="0" xfId="0" applyNumberFormat="1" applyFont="1" applyFill="1" applyBorder="1" applyAlignment="1">
      <alignment horizontal="left" wrapText="1"/>
    </xf>
    <xf numFmtId="0" fontId="27" fillId="0" borderId="1" xfId="0" applyFont="1" applyFill="1" applyBorder="1" applyAlignment="1">
      <alignment horizontal="center" vertical="center"/>
    </xf>
    <xf numFmtId="0" fontId="24" fillId="0" borderId="1" xfId="0" applyFont="1" applyFill="1" applyBorder="1" applyAlignment="1">
      <alignment horizontal="center" vertical="center"/>
    </xf>
    <xf numFmtId="0" fontId="27" fillId="0" borderId="1" xfId="0" applyFont="1" applyFill="1" applyBorder="1" applyAlignment="1">
      <alignment horizontal="left" vertical="top" wrapText="1"/>
    </xf>
    <xf numFmtId="164" fontId="27" fillId="0" borderId="1" xfId="0" applyNumberFormat="1" applyFont="1" applyFill="1" applyBorder="1" applyAlignment="1">
      <alignment horizontal="center" vertical="center" wrapText="1"/>
    </xf>
    <xf numFmtId="0" fontId="27" fillId="0" borderId="0" xfId="0" applyFont="1" applyFill="1" applyAlignment="1">
      <alignment horizontal="left" vertical="top" wrapText="1"/>
    </xf>
    <xf numFmtId="16" fontId="27" fillId="0" borderId="0" xfId="0" applyNumberFormat="1" applyFont="1" applyFill="1" applyBorder="1" applyAlignment="1">
      <alignment wrapText="1"/>
    </xf>
    <xf numFmtId="164" fontId="27" fillId="0" borderId="0" xfId="0" applyNumberFormat="1" applyFont="1" applyFill="1" applyBorder="1" applyAlignment="1">
      <alignment horizontal="left" vertical="center" wrapText="1"/>
    </xf>
    <xf numFmtId="0" fontId="24" fillId="2" borderId="0" xfId="0" applyFont="1" applyFill="1" applyBorder="1" applyAlignment="1">
      <alignment wrapText="1"/>
    </xf>
    <xf numFmtId="0" fontId="27" fillId="0" borderId="1" xfId="0" applyFont="1" applyFill="1" applyBorder="1" applyAlignment="1">
      <alignment horizontal="right" vertical="center"/>
    </xf>
    <xf numFmtId="0" fontId="27" fillId="2" borderId="1" xfId="0" applyFont="1" applyFill="1" applyBorder="1" applyAlignment="1">
      <alignment horizontal="right" vertical="center"/>
    </xf>
    <xf numFmtId="164" fontId="27" fillId="0" borderId="1" xfId="0" applyNumberFormat="1" applyFont="1" applyFill="1" applyBorder="1" applyAlignment="1">
      <alignment horizontal="right"/>
    </xf>
    <xf numFmtId="0" fontId="27" fillId="0" borderId="6" xfId="0" applyFont="1" applyFill="1" applyBorder="1" applyAlignment="1">
      <alignment horizontal="left" vertical="center"/>
    </xf>
    <xf numFmtId="0" fontId="27" fillId="0" borderId="7" xfId="0" applyFont="1" applyFill="1" applyBorder="1" applyAlignment="1">
      <alignment horizontal="left" vertical="center"/>
    </xf>
    <xf numFmtId="49" fontId="4" fillId="0" borderId="6" xfId="0" applyNumberFormat="1" applyFont="1" applyFill="1" applyBorder="1" applyAlignment="1">
      <alignment horizontal="left"/>
    </xf>
    <xf numFmtId="49" fontId="4" fillId="0" borderId="7" xfId="0" applyNumberFormat="1" applyFont="1" applyFill="1" applyBorder="1" applyAlignment="1">
      <alignment horizontal="left"/>
    </xf>
    <xf numFmtId="164" fontId="27" fillId="2" borderId="1" xfId="0" applyNumberFormat="1" applyFont="1" applyFill="1" applyBorder="1" applyAlignment="1">
      <alignment horizontal="right"/>
    </xf>
    <xf numFmtId="164" fontId="27" fillId="0" borderId="1" xfId="0" applyNumberFormat="1" applyFont="1" applyFill="1" applyBorder="1"/>
    <xf numFmtId="49" fontId="4" fillId="0" borderId="1" xfId="0" applyNumberFormat="1" applyFont="1" applyFill="1" applyBorder="1" applyAlignment="1">
      <alignment horizontal="left"/>
    </xf>
    <xf numFmtId="164" fontId="27" fillId="0" borderId="1" xfId="0" applyNumberFormat="1" applyFont="1" applyFill="1" applyBorder="1" applyAlignment="1">
      <alignment vertical="center"/>
    </xf>
    <xf numFmtId="164" fontId="27" fillId="0" borderId="2" xfId="0" applyNumberFormat="1" applyFont="1" applyFill="1" applyBorder="1" applyAlignment="1">
      <alignment horizontal="right" vertical="top"/>
    </xf>
    <xf numFmtId="164" fontId="27" fillId="0" borderId="1" xfId="0" applyNumberFormat="1" applyFont="1" applyFill="1" applyBorder="1" applyAlignment="1">
      <alignment horizontal="right" vertical="top"/>
    </xf>
    <xf numFmtId="167" fontId="27" fillId="0" borderId="9" xfId="2" applyNumberFormat="1" applyFont="1" applyFill="1" applyBorder="1" applyAlignment="1">
      <alignment vertical="center"/>
    </xf>
    <xf numFmtId="0" fontId="27" fillId="2" borderId="0" xfId="0" applyFont="1" applyFill="1" applyBorder="1" applyAlignment="1">
      <alignment wrapText="1"/>
    </xf>
    <xf numFmtId="0" fontId="1" fillId="0" borderId="1" xfId="0" applyFont="1" applyFill="1" applyBorder="1" applyAlignment="1">
      <alignment horizontal="center"/>
    </xf>
    <xf numFmtId="0" fontId="9" fillId="0" borderId="2" xfId="0" applyFont="1" applyFill="1" applyBorder="1" applyAlignment="1">
      <alignment horizontal="center" vertical="center"/>
    </xf>
    <xf numFmtId="0" fontId="9" fillId="0" borderId="8" xfId="0" applyFont="1" applyFill="1" applyBorder="1" applyAlignment="1">
      <alignment horizontal="center" vertical="center"/>
    </xf>
    <xf numFmtId="49" fontId="9" fillId="0" borderId="6" xfId="0" applyNumberFormat="1" applyFont="1" applyFill="1" applyBorder="1" applyAlignment="1">
      <alignment horizontal="left"/>
    </xf>
    <xf numFmtId="49" fontId="9" fillId="0" borderId="7" xfId="0" applyNumberFormat="1" applyFont="1" applyFill="1" applyBorder="1" applyAlignment="1">
      <alignment horizontal="left"/>
    </xf>
    <xf numFmtId="49" fontId="12" fillId="0" borderId="1" xfId="0" applyNumberFormat="1" applyFont="1" applyFill="1" applyBorder="1" applyAlignment="1">
      <alignment horizontal="left"/>
    </xf>
    <xf numFmtId="0" fontId="1" fillId="0" borderId="0" xfId="0" applyFont="1" applyFill="1" applyAlignment="1">
      <alignment horizontal="left" wrapText="1"/>
    </xf>
    <xf numFmtId="164" fontId="1" fillId="0" borderId="0" xfId="0" applyNumberFormat="1" applyFont="1" applyFill="1" applyAlignment="1">
      <alignment horizontal="right" wrapText="1"/>
    </xf>
    <xf numFmtId="0" fontId="11" fillId="0" borderId="6" xfId="0" applyFont="1" applyFill="1" applyBorder="1" applyAlignment="1">
      <alignment horizontal="left" vertical="top" wrapText="1"/>
    </xf>
    <xf numFmtId="0" fontId="11" fillId="0" borderId="11" xfId="0" applyFont="1" applyFill="1" applyBorder="1" applyAlignment="1">
      <alignment horizontal="left" vertical="top" wrapText="1"/>
    </xf>
    <xf numFmtId="0" fontId="11" fillId="0" borderId="7" xfId="0" applyFont="1" applyFill="1" applyBorder="1" applyAlignment="1">
      <alignment horizontal="left" vertical="top" wrapText="1"/>
    </xf>
    <xf numFmtId="49" fontId="3" fillId="0" borderId="1" xfId="0" applyNumberFormat="1" applyFont="1" applyFill="1" applyBorder="1" applyAlignment="1">
      <alignment horizontal="center"/>
    </xf>
    <xf numFmtId="0" fontId="11" fillId="0" borderId="10" xfId="0" applyFont="1" applyFill="1" applyBorder="1" applyAlignment="1">
      <alignment horizontal="left" vertical="top" wrapText="1"/>
    </xf>
    <xf numFmtId="0" fontId="11" fillId="0" borderId="12" xfId="0" applyFont="1" applyFill="1" applyBorder="1" applyAlignment="1">
      <alignment horizontal="left" vertical="top" wrapText="1"/>
    </xf>
    <xf numFmtId="0" fontId="11" fillId="0" borderId="13" xfId="0" applyFont="1" applyFill="1" applyBorder="1" applyAlignment="1">
      <alignment horizontal="left" vertical="top" wrapText="1"/>
    </xf>
    <xf numFmtId="0" fontId="11" fillId="0" borderId="14" xfId="0" applyFont="1" applyFill="1" applyBorder="1" applyAlignment="1">
      <alignment horizontal="left" vertical="top" wrapText="1"/>
    </xf>
    <xf numFmtId="0" fontId="11" fillId="0" borderId="0" xfId="0" applyFont="1" applyFill="1" applyBorder="1" applyAlignment="1">
      <alignment horizontal="left" vertical="top" wrapText="1"/>
    </xf>
    <xf numFmtId="0" fontId="11" fillId="0" borderId="15" xfId="0" applyFont="1" applyFill="1" applyBorder="1" applyAlignment="1">
      <alignment horizontal="left" vertical="top" wrapText="1"/>
    </xf>
    <xf numFmtId="0" fontId="11" fillId="0" borderId="16" xfId="0" applyFont="1" applyFill="1" applyBorder="1" applyAlignment="1">
      <alignment horizontal="left" vertical="top" wrapText="1"/>
    </xf>
    <xf numFmtId="0" fontId="11" fillId="0" borderId="17" xfId="0" applyFont="1" applyFill="1" applyBorder="1" applyAlignment="1">
      <alignment horizontal="left" vertical="top" wrapText="1"/>
    </xf>
    <xf numFmtId="0" fontId="11" fillId="0" borderId="18" xfId="0" applyFont="1" applyFill="1" applyBorder="1" applyAlignment="1">
      <alignment horizontal="left" vertical="top" wrapText="1"/>
    </xf>
    <xf numFmtId="0" fontId="9" fillId="0" borderId="2" xfId="0" applyFont="1" applyFill="1" applyBorder="1" applyAlignment="1">
      <alignment horizontal="left" vertical="center" wrapText="1"/>
    </xf>
    <xf numFmtId="0" fontId="9" fillId="0" borderId="8" xfId="0" applyFont="1" applyFill="1" applyBorder="1" applyAlignment="1">
      <alignment horizontal="left" vertical="center" wrapText="1"/>
    </xf>
    <xf numFmtId="0" fontId="9" fillId="0" borderId="9" xfId="0" applyFont="1" applyFill="1" applyBorder="1" applyAlignment="1">
      <alignment horizontal="left" vertical="center" wrapText="1"/>
    </xf>
    <xf numFmtId="0" fontId="9" fillId="0" borderId="9" xfId="0" applyFont="1" applyFill="1" applyBorder="1" applyAlignment="1">
      <alignment horizontal="center" vertical="center"/>
    </xf>
    <xf numFmtId="49" fontId="9" fillId="0" borderId="0" xfId="0" applyNumberFormat="1" applyFont="1" applyFill="1" applyBorder="1" applyAlignment="1">
      <alignment horizontal="left" wrapText="1"/>
    </xf>
    <xf numFmtId="0" fontId="10" fillId="0" borderId="6" xfId="0" applyFont="1" applyFill="1" applyBorder="1" applyAlignment="1">
      <alignment horizontal="left"/>
    </xf>
    <xf numFmtId="0" fontId="10" fillId="0" borderId="11" xfId="0" applyFont="1" applyFill="1" applyBorder="1" applyAlignment="1">
      <alignment horizontal="left"/>
    </xf>
    <xf numFmtId="0" fontId="10" fillId="0" borderId="7" xfId="0" applyFont="1" applyFill="1" applyBorder="1" applyAlignment="1">
      <alignment horizontal="left"/>
    </xf>
    <xf numFmtId="164" fontId="11" fillId="0" borderId="2" xfId="0" applyNumberFormat="1" applyFont="1" applyFill="1" applyBorder="1" applyAlignment="1">
      <alignment vertical="center"/>
    </xf>
    <xf numFmtId="164" fontId="11" fillId="0" borderId="8" xfId="0" applyNumberFormat="1" applyFont="1" applyFill="1" applyBorder="1" applyAlignment="1">
      <alignment vertical="center"/>
    </xf>
    <xf numFmtId="164" fontId="11" fillId="0" borderId="9" xfId="0" applyNumberFormat="1" applyFont="1" applyFill="1" applyBorder="1" applyAlignment="1">
      <alignment vertical="center"/>
    </xf>
    <xf numFmtId="0" fontId="1" fillId="0" borderId="6" xfId="0" applyFont="1" applyFill="1" applyBorder="1" applyAlignment="1">
      <alignment horizontal="center"/>
    </xf>
    <xf numFmtId="0" fontId="1" fillId="0" borderId="7" xfId="0" applyFont="1" applyFill="1" applyBorder="1" applyAlignment="1">
      <alignment horizontal="center"/>
    </xf>
    <xf numFmtId="0" fontId="9" fillId="0" borderId="1" xfId="0" applyFont="1" applyFill="1" applyBorder="1" applyAlignment="1">
      <alignment horizontal="center" vertical="center"/>
    </xf>
    <xf numFmtId="49" fontId="9" fillId="0" borderId="6" xfId="0" applyNumberFormat="1" applyFont="1" applyFill="1" applyBorder="1" applyAlignment="1">
      <alignment horizontal="center"/>
    </xf>
    <xf numFmtId="49" fontId="9" fillId="0" borderId="7" xfId="0" applyNumberFormat="1" applyFont="1" applyFill="1" applyBorder="1" applyAlignment="1">
      <alignment horizontal="center"/>
    </xf>
    <xf numFmtId="0" fontId="4" fillId="0" borderId="0" xfId="0" applyNumberFormat="1" applyFont="1" applyFill="1" applyAlignment="1">
      <alignment horizontal="left" wrapText="1"/>
    </xf>
    <xf numFmtId="0" fontId="7" fillId="0" borderId="1" xfId="0" applyFont="1" applyFill="1" applyBorder="1" applyAlignment="1">
      <alignment horizontal="center" vertical="center"/>
    </xf>
    <xf numFmtId="0" fontId="17" fillId="0" borderId="0" xfId="0" applyNumberFormat="1" applyFont="1" applyFill="1" applyAlignment="1">
      <alignment horizontal="left" wrapText="1"/>
    </xf>
    <xf numFmtId="0" fontId="6" fillId="0" borderId="0" xfId="0" applyNumberFormat="1" applyFont="1" applyFill="1" applyAlignment="1">
      <alignment horizontal="left" wrapText="1"/>
    </xf>
    <xf numFmtId="0" fontId="14" fillId="0" borderId="0" xfId="0" applyFont="1" applyFill="1" applyAlignment="1">
      <alignment horizontal="left" vertical="center" wrapText="1"/>
    </xf>
    <xf numFmtId="0" fontId="14" fillId="0" borderId="0" xfId="0" applyFont="1" applyFill="1" applyAlignment="1">
      <alignment horizontal="left" wrapText="1"/>
    </xf>
    <xf numFmtId="0" fontId="14" fillId="0" borderId="0" xfId="0" applyNumberFormat="1" applyFont="1" applyFill="1" applyAlignment="1">
      <alignment horizontal="left" wrapText="1"/>
    </xf>
    <xf numFmtId="0" fontId="4" fillId="0" borderId="0" xfId="0" applyFont="1" applyFill="1" applyAlignment="1">
      <alignment horizontal="left" wrapText="1"/>
    </xf>
    <xf numFmtId="49" fontId="4" fillId="0" borderId="0" xfId="0" applyNumberFormat="1" applyFont="1" applyFill="1" applyBorder="1" applyAlignment="1">
      <alignment horizontal="left"/>
    </xf>
    <xf numFmtId="0" fontId="4" fillId="0" borderId="0" xfId="0" applyFont="1" applyFill="1" applyBorder="1" applyAlignment="1">
      <alignment horizontal="left" wrapText="1"/>
    </xf>
    <xf numFmtId="49" fontId="4" fillId="0" borderId="0" xfId="0" applyNumberFormat="1" applyFont="1" applyFill="1" applyBorder="1" applyAlignment="1">
      <alignment horizontal="left" wrapText="1"/>
    </xf>
    <xf numFmtId="49" fontId="9" fillId="0" borderId="6" xfId="0" applyNumberFormat="1" applyFont="1" applyFill="1" applyBorder="1" applyAlignment="1">
      <alignment horizontal="left" vertical="center"/>
    </xf>
    <xf numFmtId="49" fontId="9" fillId="0" borderId="7" xfId="0" applyNumberFormat="1" applyFont="1" applyFill="1" applyBorder="1" applyAlignment="1">
      <alignment horizontal="left" vertical="center"/>
    </xf>
    <xf numFmtId="16" fontId="6" fillId="0" borderId="0" xfId="0" applyNumberFormat="1" applyFont="1" applyFill="1" applyAlignment="1">
      <alignment horizontal="left" wrapText="1"/>
    </xf>
    <xf numFmtId="0" fontId="4" fillId="0" borderId="0" xfId="0" applyFont="1" applyFill="1" applyAlignment="1">
      <alignment horizontal="left"/>
    </xf>
    <xf numFmtId="0" fontId="14" fillId="0" borderId="0" xfId="0" applyFont="1" applyFill="1" applyBorder="1" applyAlignment="1">
      <alignment horizontal="left" wrapText="1"/>
    </xf>
    <xf numFmtId="0" fontId="5" fillId="0" borderId="0" xfId="0" applyFont="1" applyFill="1" applyAlignment="1">
      <alignment horizontal="center"/>
    </xf>
    <xf numFmtId="0" fontId="5" fillId="0" borderId="0" xfId="0" applyFont="1" applyFill="1" applyAlignment="1">
      <alignment horizontal="center" vertical="top" wrapText="1"/>
    </xf>
    <xf numFmtId="16" fontId="4" fillId="0" borderId="0" xfId="0" applyNumberFormat="1" applyFont="1" applyFill="1" applyBorder="1" applyAlignment="1">
      <alignment horizontal="left" vertical="top" wrapText="1"/>
    </xf>
    <xf numFmtId="16" fontId="4" fillId="0" borderId="0" xfId="0" applyNumberFormat="1" applyFont="1" applyFill="1" applyBorder="1" applyAlignment="1">
      <alignment horizontal="left" wrapText="1"/>
    </xf>
    <xf numFmtId="0" fontId="4" fillId="0" borderId="0" xfId="0" applyFont="1" applyFill="1" applyBorder="1" applyAlignment="1">
      <alignment horizontal="left" vertical="center" wrapText="1"/>
    </xf>
    <xf numFmtId="2" fontId="4" fillId="0" borderId="0" xfId="0" applyNumberFormat="1" applyFont="1" applyFill="1" applyBorder="1" applyAlignment="1">
      <alignment horizontal="left" vertical="top" wrapText="1"/>
    </xf>
    <xf numFmtId="0" fontId="0" fillId="0" borderId="0" xfId="0" applyFont="1" applyFill="1" applyBorder="1" applyAlignment="1">
      <alignment horizontal="left" wrapText="1"/>
    </xf>
    <xf numFmtId="0" fontId="24" fillId="0" borderId="6" xfId="0" applyFont="1" applyFill="1" applyBorder="1" applyAlignment="1">
      <alignment horizontal="center"/>
    </xf>
    <xf numFmtId="0" fontId="24" fillId="0" borderId="7" xfId="0" applyFont="1" applyFill="1" applyBorder="1" applyAlignment="1">
      <alignment horizontal="center"/>
    </xf>
    <xf numFmtId="0" fontId="24" fillId="0" borderId="11" xfId="0" applyFont="1" applyFill="1" applyBorder="1" applyAlignment="1">
      <alignment horizontal="center"/>
    </xf>
    <xf numFmtId="164" fontId="26" fillId="0" borderId="1" xfId="0" applyNumberFormat="1" applyFont="1" applyFill="1" applyBorder="1" applyAlignment="1">
      <alignment horizontal="left"/>
    </xf>
    <xf numFmtId="0" fontId="27" fillId="0" borderId="6" xfId="0" applyFont="1" applyFill="1" applyBorder="1" applyAlignment="1">
      <alignment horizontal="left" vertical="top" wrapText="1"/>
    </xf>
    <xf numFmtId="0" fontId="27" fillId="0" borderId="11" xfId="0" applyFont="1" applyFill="1" applyBorder="1" applyAlignment="1">
      <alignment horizontal="left" vertical="top" wrapText="1"/>
    </xf>
    <xf numFmtId="0" fontId="27" fillId="0" borderId="7" xfId="0" applyFont="1" applyFill="1" applyBorder="1" applyAlignment="1">
      <alignment horizontal="left" vertical="top" wrapText="1"/>
    </xf>
    <xf numFmtId="0" fontId="27" fillId="0" borderId="2" xfId="0" applyFont="1" applyFill="1" applyBorder="1" applyAlignment="1">
      <alignment horizontal="left" vertical="top" wrapText="1"/>
    </xf>
    <xf numFmtId="0" fontId="27" fillId="0" borderId="8" xfId="0" applyFont="1" applyFill="1" applyBorder="1" applyAlignment="1">
      <alignment horizontal="left" vertical="top" wrapText="1"/>
    </xf>
    <xf numFmtId="0" fontId="27" fillId="0" borderId="9" xfId="0" applyFont="1" applyFill="1" applyBorder="1" applyAlignment="1">
      <alignment horizontal="left" vertical="top" wrapText="1"/>
    </xf>
    <xf numFmtId="164" fontId="27" fillId="0" borderId="2" xfId="0" applyNumberFormat="1" applyFont="1" applyFill="1" applyBorder="1" applyAlignment="1">
      <alignment vertical="top"/>
    </xf>
    <xf numFmtId="164" fontId="27" fillId="0" borderId="8" xfId="0" applyNumberFormat="1" applyFont="1" applyFill="1" applyBorder="1" applyAlignment="1">
      <alignment vertical="top"/>
    </xf>
    <xf numFmtId="164" fontId="27" fillId="0" borderId="9" xfId="0" applyNumberFormat="1" applyFont="1" applyFill="1" applyBorder="1" applyAlignment="1">
      <alignment vertical="top"/>
    </xf>
    <xf numFmtId="0" fontId="24" fillId="2" borderId="0" xfId="0" applyFont="1" applyFill="1" applyBorder="1" applyAlignment="1">
      <alignment horizontal="left" wrapText="1"/>
    </xf>
    <xf numFmtId="0" fontId="27" fillId="0" borderId="0" xfId="0" applyNumberFormat="1" applyFont="1" applyFill="1" applyAlignment="1">
      <alignment horizontal="left" wrapText="1"/>
    </xf>
    <xf numFmtId="0" fontId="24" fillId="0" borderId="6" xfId="0" applyFont="1" applyFill="1" applyBorder="1" applyAlignment="1">
      <alignment horizontal="center" vertical="center"/>
    </xf>
    <xf numFmtId="0" fontId="24" fillId="0" borderId="7" xfId="0" applyFont="1" applyFill="1" applyBorder="1" applyAlignment="1">
      <alignment horizontal="center" vertical="center"/>
    </xf>
    <xf numFmtId="49" fontId="27" fillId="0" borderId="0" xfId="0" applyNumberFormat="1" applyFont="1" applyFill="1" applyBorder="1" applyAlignment="1">
      <alignment horizontal="left" wrapText="1"/>
    </xf>
    <xf numFmtId="0" fontId="27" fillId="0" borderId="1" xfId="0" applyFont="1" applyFill="1" applyBorder="1" applyAlignment="1">
      <alignment horizontal="center" vertical="center"/>
    </xf>
    <xf numFmtId="0" fontId="27" fillId="0" borderId="8" xfId="0" applyFont="1" applyFill="1" applyBorder="1" applyAlignment="1">
      <alignment horizontal="center" vertical="center"/>
    </xf>
    <xf numFmtId="0" fontId="27" fillId="0" borderId="9" xfId="0" applyFont="1" applyFill="1" applyBorder="1" applyAlignment="1">
      <alignment horizontal="center" vertical="center"/>
    </xf>
    <xf numFmtId="0" fontId="27" fillId="0" borderId="2" xfId="0" applyFont="1" applyFill="1" applyBorder="1" applyAlignment="1">
      <alignment horizontal="center" vertical="center"/>
    </xf>
    <xf numFmtId="49" fontId="27" fillId="0" borderId="1" xfId="0" applyNumberFormat="1" applyFont="1" applyFill="1" applyBorder="1" applyAlignment="1">
      <alignment horizontal="center"/>
    </xf>
    <xf numFmtId="49" fontId="27" fillId="0" borderId="2" xfId="0" applyNumberFormat="1" applyFont="1" applyFill="1" applyBorder="1" applyAlignment="1">
      <alignment horizontal="center"/>
    </xf>
    <xf numFmtId="49" fontId="27" fillId="0" borderId="8" xfId="0" applyNumberFormat="1" applyFont="1" applyFill="1" applyBorder="1" applyAlignment="1">
      <alignment horizontal="center"/>
    </xf>
    <xf numFmtId="49" fontId="27" fillId="0" borderId="9" xfId="0" applyNumberFormat="1" applyFont="1" applyFill="1" applyBorder="1" applyAlignment="1">
      <alignment horizontal="center"/>
    </xf>
    <xf numFmtId="49" fontId="6" fillId="0" borderId="1" xfId="0" applyNumberFormat="1" applyFont="1" applyFill="1" applyBorder="1" applyAlignment="1">
      <alignment horizontal="center"/>
    </xf>
    <xf numFmtId="164" fontId="27" fillId="0" borderId="1" xfId="0" applyNumberFormat="1" applyFont="1" applyFill="1" applyBorder="1" applyAlignment="1">
      <alignment horizontal="left"/>
    </xf>
    <xf numFmtId="0" fontId="27" fillId="0" borderId="1" xfId="0" applyFont="1" applyFill="1" applyBorder="1" applyAlignment="1">
      <alignment horizontal="left" vertical="top" wrapText="1"/>
    </xf>
    <xf numFmtId="49" fontId="26" fillId="0" borderId="6" xfId="0" applyNumberFormat="1" applyFont="1" applyFill="1" applyBorder="1" applyAlignment="1">
      <alignment horizontal="center"/>
    </xf>
    <xf numFmtId="49" fontId="26" fillId="0" borderId="11" xfId="0" applyNumberFormat="1" applyFont="1" applyFill="1" applyBorder="1" applyAlignment="1">
      <alignment horizontal="center"/>
    </xf>
    <xf numFmtId="49" fontId="26" fillId="0" borderId="7" xfId="0" applyNumberFormat="1" applyFont="1" applyFill="1" applyBorder="1" applyAlignment="1">
      <alignment horizontal="center"/>
    </xf>
    <xf numFmtId="169" fontId="27" fillId="0" borderId="2" xfId="2" applyNumberFormat="1" applyFont="1" applyFill="1" applyBorder="1" applyAlignment="1">
      <alignment horizontal="right" vertical="center"/>
    </xf>
    <xf numFmtId="169" fontId="27" fillId="0" borderId="8" xfId="2" applyNumberFormat="1" applyFont="1" applyFill="1" applyBorder="1" applyAlignment="1">
      <alignment horizontal="right" vertical="center"/>
    </xf>
    <xf numFmtId="0" fontId="23" fillId="0" borderId="0" xfId="0" applyNumberFormat="1" applyFont="1" applyFill="1" applyAlignment="1">
      <alignment horizontal="left" wrapText="1"/>
    </xf>
    <xf numFmtId="0" fontId="27" fillId="2" borderId="0" xfId="0" applyFont="1" applyFill="1" applyBorder="1" applyAlignment="1">
      <alignment horizontal="left" wrapText="1"/>
    </xf>
    <xf numFmtId="0" fontId="24" fillId="0" borderId="1" xfId="0" applyFont="1" applyFill="1" applyBorder="1" applyAlignment="1">
      <alignment horizontal="center" vertical="center"/>
    </xf>
    <xf numFmtId="0" fontId="24" fillId="0" borderId="0" xfId="0" applyNumberFormat="1" applyFont="1" applyFill="1" applyAlignment="1">
      <alignment horizontal="left" wrapText="1"/>
    </xf>
    <xf numFmtId="0" fontId="24" fillId="0" borderId="0" xfId="0" applyFont="1" applyFill="1" applyAlignment="1">
      <alignment horizontal="center"/>
    </xf>
    <xf numFmtId="0" fontId="24" fillId="0" borderId="0" xfId="0" applyFont="1" applyFill="1" applyAlignment="1">
      <alignment horizontal="center" vertical="top" wrapText="1"/>
    </xf>
    <xf numFmtId="0" fontId="27" fillId="0" borderId="0" xfId="0" applyFont="1" applyFill="1" applyAlignment="1">
      <alignment horizontal="left" vertical="top" wrapText="1"/>
    </xf>
    <xf numFmtId="16" fontId="27" fillId="0" borderId="0" xfId="0" applyNumberFormat="1" applyFont="1" applyFill="1" applyBorder="1" applyAlignment="1">
      <alignment horizontal="left" wrapText="1"/>
    </xf>
    <xf numFmtId="0" fontId="27" fillId="0" borderId="0" xfId="0" applyFont="1" applyFill="1" applyAlignment="1">
      <alignment horizontal="left" vertical="center" wrapText="1"/>
    </xf>
    <xf numFmtId="164" fontId="27" fillId="0" borderId="6" xfId="0" applyNumberFormat="1" applyFont="1" applyFill="1" applyBorder="1" applyAlignment="1">
      <alignment horizontal="center" vertical="center" wrapText="1"/>
    </xf>
    <xf numFmtId="164" fontId="27" fillId="0" borderId="7" xfId="0" applyNumberFormat="1" applyFont="1" applyFill="1" applyBorder="1" applyAlignment="1">
      <alignment horizontal="center" vertical="center" wrapText="1"/>
    </xf>
    <xf numFmtId="0" fontId="27" fillId="0" borderId="0" xfId="0" applyFont="1" applyFill="1" applyBorder="1" applyAlignment="1">
      <alignment horizontal="left" wrapText="1"/>
    </xf>
    <xf numFmtId="16" fontId="27" fillId="0" borderId="0" xfId="0" applyNumberFormat="1" applyFont="1" applyFill="1" applyBorder="1" applyAlignment="1">
      <alignment horizontal="left" vertical="center" wrapText="1"/>
    </xf>
    <xf numFmtId="0" fontId="27" fillId="0" borderId="0" xfId="0" applyFont="1" applyFill="1" applyBorder="1" applyAlignment="1">
      <alignment horizontal="left" vertical="justify" wrapText="1"/>
    </xf>
    <xf numFmtId="164" fontId="27" fillId="0" borderId="1" xfId="0" applyNumberFormat="1" applyFont="1" applyFill="1" applyBorder="1" applyAlignment="1">
      <alignment horizontal="center" vertical="center" wrapText="1"/>
    </xf>
    <xf numFmtId="16" fontId="24" fillId="0" borderId="0" xfId="0" applyNumberFormat="1" applyFont="1" applyFill="1" applyBorder="1" applyAlignment="1">
      <alignment horizontal="left" wrapText="1"/>
    </xf>
    <xf numFmtId="0" fontId="32" fillId="2" borderId="0" xfId="0" applyFont="1" applyFill="1" applyBorder="1" applyAlignment="1">
      <alignment horizontal="left" wrapText="1"/>
    </xf>
  </cellXfs>
  <cellStyles count="3">
    <cellStyle name="Обычный" xfId="0" builtinId="0"/>
    <cellStyle name="Процентный 2" xfId="1"/>
    <cellStyle name="Финансовый" xfId="2" builtin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pageSetUpPr fitToPage="1"/>
  </sheetPr>
  <dimension ref="A1:N231"/>
  <sheetViews>
    <sheetView topLeftCell="A22" zoomScale="90" zoomScaleNormal="90" zoomScaleSheetLayoutView="75" workbookViewId="0">
      <selection activeCell="I34" sqref="I34"/>
    </sheetView>
  </sheetViews>
  <sheetFormatPr defaultColWidth="9.140625" defaultRowHeight="12.75" x14ac:dyDescent="0.2"/>
  <cols>
    <col min="1" max="1" width="35.85546875" style="5" customWidth="1"/>
    <col min="2" max="2" width="12.28515625" style="5" customWidth="1"/>
    <col min="3" max="3" width="14.5703125" style="5" customWidth="1"/>
    <col min="4" max="4" width="12.7109375" style="5" customWidth="1"/>
    <col min="5" max="5" width="16.42578125" style="5" customWidth="1"/>
    <col min="6" max="6" width="23" style="5" customWidth="1"/>
    <col min="7" max="8" width="9.5703125" style="5" customWidth="1"/>
    <col min="9" max="9" width="9.140625" style="5" customWidth="1"/>
    <col min="10" max="10" width="9.5703125" style="5" customWidth="1"/>
    <col min="11" max="12" width="9.140625" style="5" customWidth="1"/>
    <col min="13" max="13" width="13.140625" style="5" customWidth="1"/>
    <col min="14" max="14" width="9.140625" style="5" customWidth="1"/>
    <col min="15" max="16384" width="9.140625" style="5"/>
  </cols>
  <sheetData>
    <row r="1" spans="1:8" ht="19.5" customHeight="1" x14ac:dyDescent="0.25">
      <c r="A1" s="226" t="s">
        <v>0</v>
      </c>
      <c r="B1" s="226"/>
      <c r="C1" s="226"/>
      <c r="D1" s="226"/>
      <c r="E1" s="226"/>
      <c r="F1" s="226"/>
    </row>
    <row r="2" spans="1:8" ht="66.75" customHeight="1" x14ac:dyDescent="0.2">
      <c r="A2" s="227" t="s">
        <v>79</v>
      </c>
      <c r="B2" s="227"/>
      <c r="C2" s="227"/>
      <c r="D2" s="227"/>
      <c r="E2" s="227"/>
      <c r="F2" s="227"/>
    </row>
    <row r="3" spans="1:8" ht="15.75" customHeight="1" x14ac:dyDescent="0.3">
      <c r="A3" s="219" t="s">
        <v>90</v>
      </c>
      <c r="B3" s="219"/>
      <c r="C3" s="219"/>
      <c r="D3" s="219"/>
      <c r="E3" s="219"/>
      <c r="F3" s="219"/>
      <c r="G3" s="6"/>
      <c r="H3" s="6"/>
    </row>
    <row r="4" spans="1:8" ht="65.25" customHeight="1" x14ac:dyDescent="0.3">
      <c r="A4" s="228" t="s">
        <v>222</v>
      </c>
      <c r="B4" s="228"/>
      <c r="C4" s="228"/>
      <c r="D4" s="228"/>
      <c r="E4" s="228"/>
      <c r="F4" s="228"/>
      <c r="G4" s="6"/>
      <c r="H4" s="6"/>
    </row>
    <row r="5" spans="1:8" ht="18.75" customHeight="1" x14ac:dyDescent="0.3">
      <c r="A5" s="229" t="s">
        <v>233</v>
      </c>
      <c r="B5" s="229"/>
      <c r="C5" s="229"/>
      <c r="D5" s="229"/>
      <c r="E5" s="229"/>
      <c r="F5" s="229"/>
      <c r="G5" s="6"/>
      <c r="H5" s="6"/>
    </row>
    <row r="6" spans="1:8" ht="18.75" customHeight="1" x14ac:dyDescent="0.3">
      <c r="A6" s="229" t="s">
        <v>234</v>
      </c>
      <c r="B6" s="229"/>
      <c r="C6" s="229"/>
      <c r="D6" s="229"/>
      <c r="E6" s="229"/>
      <c r="F6" s="229"/>
      <c r="G6" s="6"/>
      <c r="H6" s="6"/>
    </row>
    <row r="7" spans="1:8" ht="17.25" customHeight="1" x14ac:dyDescent="0.3">
      <c r="A7" s="229" t="s">
        <v>235</v>
      </c>
      <c r="B7" s="229"/>
      <c r="C7" s="229"/>
      <c r="D7" s="229"/>
      <c r="E7" s="229"/>
      <c r="F7" s="229"/>
      <c r="G7" s="6"/>
      <c r="H7" s="6"/>
    </row>
    <row r="8" spans="1:8" ht="15.75" customHeight="1" x14ac:dyDescent="0.3">
      <c r="A8" s="219" t="s">
        <v>236</v>
      </c>
      <c r="B8" s="219"/>
      <c r="C8" s="219"/>
      <c r="D8" s="219"/>
      <c r="E8" s="219"/>
      <c r="F8" s="219"/>
      <c r="G8" s="6"/>
      <c r="H8" s="6"/>
    </row>
    <row r="9" spans="1:8" ht="35.25" customHeight="1" x14ac:dyDescent="0.3">
      <c r="A9" s="230" t="s">
        <v>91</v>
      </c>
      <c r="B9" s="230"/>
      <c r="C9" s="230"/>
      <c r="D9" s="230"/>
      <c r="E9" s="230"/>
      <c r="F9" s="230"/>
      <c r="G9" s="6"/>
      <c r="H9" s="6"/>
    </row>
    <row r="10" spans="1:8" ht="33.75" customHeight="1" x14ac:dyDescent="0.3">
      <c r="A10" s="50" t="s">
        <v>15</v>
      </c>
      <c r="B10" s="51" t="s">
        <v>46</v>
      </c>
      <c r="C10" s="51" t="s">
        <v>205</v>
      </c>
      <c r="D10" s="51" t="s">
        <v>16</v>
      </c>
      <c r="E10" s="51" t="s">
        <v>17</v>
      </c>
      <c r="F10" s="51" t="s">
        <v>18</v>
      </c>
      <c r="G10" s="6"/>
      <c r="H10" s="6"/>
    </row>
    <row r="11" spans="1:8" ht="36" customHeight="1" x14ac:dyDescent="0.3">
      <c r="A11" s="52" t="s">
        <v>76</v>
      </c>
      <c r="B11" s="28">
        <v>490</v>
      </c>
      <c r="C11" s="28">
        <v>529.79999999999995</v>
      </c>
      <c r="D11" s="28">
        <v>530</v>
      </c>
      <c r="E11" s="28">
        <f t="shared" ref="E11:E24" si="0">D11-B11</f>
        <v>40</v>
      </c>
      <c r="F11" s="29" t="s">
        <v>206</v>
      </c>
      <c r="G11" s="6"/>
      <c r="H11" s="6"/>
    </row>
    <row r="12" spans="1:8" ht="60" customHeight="1" x14ac:dyDescent="0.3">
      <c r="A12" s="53" t="s">
        <v>48</v>
      </c>
      <c r="B12" s="28">
        <v>273</v>
      </c>
      <c r="C12" s="28">
        <v>535.5</v>
      </c>
      <c r="D12" s="28">
        <v>573</v>
      </c>
      <c r="E12" s="28">
        <f t="shared" si="0"/>
        <v>300</v>
      </c>
      <c r="F12" s="29" t="s">
        <v>207</v>
      </c>
      <c r="G12" s="6"/>
      <c r="H12" s="6"/>
    </row>
    <row r="13" spans="1:8" ht="46.5" customHeight="1" x14ac:dyDescent="0.3">
      <c r="A13" s="53" t="s">
        <v>47</v>
      </c>
      <c r="B13" s="28">
        <v>40</v>
      </c>
      <c r="C13" s="28">
        <v>70.599999999999994</v>
      </c>
      <c r="D13" s="28">
        <v>120</v>
      </c>
      <c r="E13" s="28">
        <f t="shared" si="0"/>
        <v>80</v>
      </c>
      <c r="F13" s="29" t="s">
        <v>208</v>
      </c>
      <c r="G13" s="6"/>
      <c r="H13" s="6"/>
    </row>
    <row r="14" spans="1:8" ht="90" customHeight="1" x14ac:dyDescent="0.3">
      <c r="A14" s="62" t="s">
        <v>209</v>
      </c>
      <c r="B14" s="28">
        <v>439</v>
      </c>
      <c r="C14" s="28">
        <v>25</v>
      </c>
      <c r="D14" s="28">
        <v>138</v>
      </c>
      <c r="E14" s="28">
        <f t="shared" si="0"/>
        <v>-301</v>
      </c>
      <c r="F14" s="29" t="s">
        <v>223</v>
      </c>
      <c r="G14" s="6"/>
      <c r="H14" s="6"/>
    </row>
    <row r="15" spans="1:8" ht="48" customHeight="1" x14ac:dyDescent="0.3">
      <c r="A15" s="54" t="s">
        <v>19</v>
      </c>
      <c r="B15" s="28">
        <v>298</v>
      </c>
      <c r="C15" s="28">
        <v>329.8</v>
      </c>
      <c r="D15" s="28">
        <v>398</v>
      </c>
      <c r="E15" s="28">
        <f t="shared" si="0"/>
        <v>100</v>
      </c>
      <c r="F15" s="29" t="s">
        <v>210</v>
      </c>
      <c r="G15" s="6"/>
      <c r="H15" s="6"/>
    </row>
    <row r="16" spans="1:8" ht="44.25" customHeight="1" x14ac:dyDescent="0.3">
      <c r="A16" s="54" t="s">
        <v>77</v>
      </c>
      <c r="B16" s="28">
        <v>7</v>
      </c>
      <c r="C16" s="28">
        <v>17.600000000000001</v>
      </c>
      <c r="D16" s="28">
        <v>22</v>
      </c>
      <c r="E16" s="28">
        <f t="shared" si="0"/>
        <v>15</v>
      </c>
      <c r="F16" s="29" t="s">
        <v>211</v>
      </c>
      <c r="G16" s="6"/>
      <c r="H16" s="6"/>
    </row>
    <row r="17" spans="1:8" ht="40.5" customHeight="1" x14ac:dyDescent="0.3">
      <c r="A17" s="54" t="s">
        <v>23</v>
      </c>
      <c r="B17" s="28">
        <v>1062</v>
      </c>
      <c r="C17" s="28">
        <v>1432.6</v>
      </c>
      <c r="D17" s="28">
        <v>1512</v>
      </c>
      <c r="E17" s="28">
        <f t="shared" si="0"/>
        <v>450</v>
      </c>
      <c r="F17" s="29" t="s">
        <v>212</v>
      </c>
      <c r="G17" s="6"/>
      <c r="H17" s="6"/>
    </row>
    <row r="18" spans="1:8" ht="75.75" customHeight="1" x14ac:dyDescent="0.3">
      <c r="A18" s="55" t="s">
        <v>78</v>
      </c>
      <c r="B18" s="28">
        <v>9714</v>
      </c>
      <c r="C18" s="28">
        <v>10459.200000000001</v>
      </c>
      <c r="D18" s="28">
        <v>11214</v>
      </c>
      <c r="E18" s="28">
        <f t="shared" si="0"/>
        <v>1500</v>
      </c>
      <c r="F18" s="29" t="s">
        <v>213</v>
      </c>
      <c r="G18" s="6"/>
      <c r="H18" s="6"/>
    </row>
    <row r="19" spans="1:8" ht="160.5" customHeight="1" x14ac:dyDescent="0.3">
      <c r="A19" s="63" t="s">
        <v>237</v>
      </c>
      <c r="B19" s="28">
        <v>160</v>
      </c>
      <c r="C19" s="28">
        <v>87.1</v>
      </c>
      <c r="D19" s="28">
        <v>158</v>
      </c>
      <c r="E19" s="28">
        <f t="shared" si="0"/>
        <v>-2</v>
      </c>
      <c r="F19" s="29" t="s">
        <v>214</v>
      </c>
      <c r="G19" s="6"/>
      <c r="H19" s="6"/>
    </row>
    <row r="20" spans="1:8" ht="78.75" customHeight="1" x14ac:dyDescent="0.3">
      <c r="A20" s="64" t="s">
        <v>215</v>
      </c>
      <c r="B20" s="28">
        <v>10</v>
      </c>
      <c r="C20" s="28">
        <v>11.5</v>
      </c>
      <c r="D20" s="28">
        <v>12</v>
      </c>
      <c r="E20" s="28">
        <f t="shared" si="0"/>
        <v>2</v>
      </c>
      <c r="F20" s="29" t="s">
        <v>216</v>
      </c>
      <c r="G20" s="6"/>
      <c r="H20" s="6"/>
    </row>
    <row r="21" spans="1:8" ht="90.75" customHeight="1" x14ac:dyDescent="0.3">
      <c r="A21" s="64" t="s">
        <v>49</v>
      </c>
      <c r="B21" s="28">
        <v>209</v>
      </c>
      <c r="C21" s="28">
        <v>225</v>
      </c>
      <c r="D21" s="28">
        <v>239</v>
      </c>
      <c r="E21" s="28">
        <f t="shared" si="0"/>
        <v>30</v>
      </c>
      <c r="F21" s="29" t="s">
        <v>217</v>
      </c>
      <c r="G21" s="6"/>
      <c r="H21" s="6"/>
    </row>
    <row r="22" spans="1:8" ht="76.5" customHeight="1" x14ac:dyDescent="0.3">
      <c r="A22" s="64" t="s">
        <v>219</v>
      </c>
      <c r="B22" s="28">
        <v>30</v>
      </c>
      <c r="C22" s="28">
        <v>35</v>
      </c>
      <c r="D22" s="28">
        <v>40</v>
      </c>
      <c r="E22" s="28">
        <f>D22-B22</f>
        <v>10</v>
      </c>
      <c r="F22" s="29" t="s">
        <v>220</v>
      </c>
      <c r="G22" s="6"/>
      <c r="H22" s="6"/>
    </row>
    <row r="23" spans="1:8" ht="105.75" customHeight="1" x14ac:dyDescent="0.3">
      <c r="A23" s="65" t="s">
        <v>24</v>
      </c>
      <c r="B23" s="28">
        <v>41</v>
      </c>
      <c r="C23" s="28">
        <v>82.8</v>
      </c>
      <c r="D23" s="28">
        <v>81</v>
      </c>
      <c r="E23" s="28">
        <f t="shared" si="0"/>
        <v>40</v>
      </c>
      <c r="F23" s="29" t="s">
        <v>218</v>
      </c>
      <c r="G23" s="6"/>
      <c r="H23" s="6"/>
    </row>
    <row r="24" spans="1:8" ht="63" customHeight="1" thickBot="1" x14ac:dyDescent="0.35">
      <c r="A24" s="54" t="s">
        <v>33</v>
      </c>
      <c r="B24" s="28">
        <v>4822</v>
      </c>
      <c r="C24" s="28">
        <v>1761.9</v>
      </c>
      <c r="D24" s="28">
        <v>4058</v>
      </c>
      <c r="E24" s="28">
        <f t="shared" si="0"/>
        <v>-764</v>
      </c>
      <c r="F24" s="29" t="s">
        <v>221</v>
      </c>
      <c r="G24" s="6"/>
      <c r="H24" s="6"/>
    </row>
    <row r="25" spans="1:8" ht="18" customHeight="1" thickBot="1" x14ac:dyDescent="0.35">
      <c r="A25" s="30" t="s">
        <v>6</v>
      </c>
      <c r="B25" s="22"/>
      <c r="C25" s="22"/>
      <c r="D25" s="22"/>
      <c r="E25" s="66">
        <f>SUM(E11:E24)</f>
        <v>1500</v>
      </c>
      <c r="F25" s="23"/>
      <c r="G25" s="6"/>
      <c r="H25" s="6"/>
    </row>
    <row r="26" spans="1:8" ht="15.75" customHeight="1" x14ac:dyDescent="0.3">
      <c r="A26" s="25"/>
      <c r="B26" s="25"/>
      <c r="C26" s="25"/>
      <c r="D26" s="25"/>
      <c r="E26" s="25"/>
      <c r="F26" s="25"/>
      <c r="G26" s="6"/>
      <c r="H26" s="6"/>
    </row>
    <row r="27" spans="1:8" ht="54" customHeight="1" x14ac:dyDescent="0.3">
      <c r="A27" s="231" t="s">
        <v>242</v>
      </c>
      <c r="B27" s="231"/>
      <c r="C27" s="231"/>
      <c r="D27" s="231"/>
      <c r="E27" s="231"/>
      <c r="F27" s="231"/>
      <c r="G27" s="6"/>
      <c r="H27" s="6"/>
    </row>
    <row r="28" spans="1:8" ht="28.5" customHeight="1" x14ac:dyDescent="0.3">
      <c r="A28" s="223" t="s">
        <v>243</v>
      </c>
      <c r="B28" s="223"/>
      <c r="C28" s="223"/>
      <c r="D28" s="223"/>
      <c r="E28" s="223"/>
      <c r="F28" s="223"/>
      <c r="G28" s="6"/>
      <c r="H28" s="6"/>
    </row>
    <row r="29" spans="1:8" ht="19.5" customHeight="1" x14ac:dyDescent="0.3">
      <c r="A29" s="223"/>
      <c r="B29" s="223"/>
      <c r="C29" s="223"/>
      <c r="D29" s="223"/>
      <c r="E29" s="223"/>
      <c r="F29" s="223"/>
      <c r="G29" s="6"/>
      <c r="H29" s="6"/>
    </row>
    <row r="30" spans="1:8" ht="20.25" customHeight="1" x14ac:dyDescent="0.25">
      <c r="A30" s="224" t="s">
        <v>238</v>
      </c>
      <c r="B30" s="224"/>
      <c r="C30" s="224"/>
      <c r="D30" s="224"/>
      <c r="E30" s="224"/>
      <c r="F30" s="224"/>
    </row>
    <row r="31" spans="1:8" ht="52.5" customHeight="1" x14ac:dyDescent="0.25">
      <c r="A31" s="219" t="s">
        <v>239</v>
      </c>
      <c r="B31" s="219"/>
      <c r="C31" s="219"/>
      <c r="D31" s="219"/>
      <c r="E31" s="219"/>
      <c r="F31" s="219"/>
    </row>
    <row r="32" spans="1:8" ht="21.75" customHeight="1" x14ac:dyDescent="0.25">
      <c r="A32" s="225" t="s">
        <v>31</v>
      </c>
      <c r="B32" s="225"/>
      <c r="C32" s="225"/>
      <c r="D32" s="225"/>
      <c r="E32" s="225"/>
      <c r="F32" s="225"/>
    </row>
    <row r="33" spans="1:6" ht="102.75" customHeight="1" x14ac:dyDescent="0.25">
      <c r="A33" s="219" t="s">
        <v>197</v>
      </c>
      <c r="B33" s="219"/>
      <c r="C33" s="219"/>
      <c r="D33" s="219"/>
      <c r="E33" s="219"/>
      <c r="F33" s="219"/>
    </row>
    <row r="34" spans="1:6" ht="17.25" customHeight="1" x14ac:dyDescent="0.25">
      <c r="A34" s="219" t="s">
        <v>38</v>
      </c>
      <c r="B34" s="219"/>
      <c r="C34" s="219"/>
      <c r="D34" s="219"/>
      <c r="E34" s="219"/>
      <c r="F34" s="219"/>
    </row>
    <row r="35" spans="1:6" ht="35.25" customHeight="1" x14ac:dyDescent="0.25">
      <c r="A35" s="219" t="s">
        <v>108</v>
      </c>
      <c r="B35" s="219"/>
      <c r="C35" s="219"/>
      <c r="D35" s="219"/>
      <c r="E35" s="219"/>
      <c r="F35" s="219"/>
    </row>
    <row r="36" spans="1:6" ht="35.25" customHeight="1" x14ac:dyDescent="0.25">
      <c r="A36" s="219" t="s">
        <v>196</v>
      </c>
      <c r="B36" s="219"/>
      <c r="C36" s="219"/>
      <c r="D36" s="219"/>
      <c r="E36" s="219"/>
      <c r="F36" s="219"/>
    </row>
    <row r="37" spans="1:6" ht="21.75" customHeight="1" x14ac:dyDescent="0.25">
      <c r="A37" s="219" t="s">
        <v>72</v>
      </c>
      <c r="B37" s="219"/>
      <c r="C37" s="219"/>
      <c r="D37" s="219"/>
      <c r="E37" s="219"/>
      <c r="F37" s="219"/>
    </row>
    <row r="38" spans="1:6" ht="84" customHeight="1" x14ac:dyDescent="0.25">
      <c r="A38" s="219" t="s">
        <v>195</v>
      </c>
      <c r="B38" s="219"/>
      <c r="C38" s="219"/>
      <c r="D38" s="219"/>
      <c r="E38" s="219"/>
      <c r="F38" s="219"/>
    </row>
    <row r="39" spans="1:6" s="67" customFormat="1" ht="65.25" customHeight="1" x14ac:dyDescent="0.25">
      <c r="A39" s="220" t="s">
        <v>113</v>
      </c>
      <c r="B39" s="220"/>
      <c r="C39" s="220"/>
      <c r="D39" s="220"/>
      <c r="E39" s="220"/>
      <c r="F39" s="220"/>
    </row>
    <row r="40" spans="1:6" ht="19.5" customHeight="1" x14ac:dyDescent="0.25">
      <c r="A40" s="219" t="s">
        <v>37</v>
      </c>
      <c r="B40" s="219"/>
      <c r="C40" s="219"/>
      <c r="D40" s="219"/>
      <c r="E40" s="219"/>
      <c r="F40" s="219"/>
    </row>
    <row r="41" spans="1:6" ht="17.25" customHeight="1" x14ac:dyDescent="0.25">
      <c r="A41" s="219" t="s">
        <v>70</v>
      </c>
      <c r="B41" s="219"/>
      <c r="C41" s="219"/>
      <c r="D41" s="219"/>
      <c r="E41" s="219"/>
      <c r="F41" s="219"/>
    </row>
    <row r="42" spans="1:6" ht="87" customHeight="1" x14ac:dyDescent="0.25">
      <c r="A42" s="219" t="s">
        <v>226</v>
      </c>
      <c r="B42" s="219"/>
      <c r="C42" s="219"/>
      <c r="D42" s="219"/>
      <c r="E42" s="219"/>
      <c r="F42" s="219"/>
    </row>
    <row r="43" spans="1:6" ht="19.5" customHeight="1" x14ac:dyDescent="0.25">
      <c r="A43" s="219" t="s">
        <v>72</v>
      </c>
      <c r="B43" s="219"/>
      <c r="C43" s="219"/>
      <c r="D43" s="219"/>
      <c r="E43" s="219"/>
      <c r="F43" s="219"/>
    </row>
    <row r="44" spans="1:6" ht="68.25" customHeight="1" x14ac:dyDescent="0.25">
      <c r="A44" s="219" t="s">
        <v>128</v>
      </c>
      <c r="B44" s="219"/>
      <c r="C44" s="219"/>
      <c r="D44" s="219"/>
      <c r="E44" s="219"/>
      <c r="F44" s="219"/>
    </row>
    <row r="45" spans="1:6" ht="12.75" customHeight="1" x14ac:dyDescent="0.25">
      <c r="A45" s="12"/>
      <c r="B45" s="12"/>
      <c r="C45" s="12"/>
      <c r="D45" s="12"/>
      <c r="E45" s="12"/>
      <c r="F45" s="10" t="s">
        <v>7</v>
      </c>
    </row>
    <row r="46" spans="1:6" s="19" customFormat="1" ht="24" customHeight="1" x14ac:dyDescent="0.2">
      <c r="A46" s="17" t="s">
        <v>1</v>
      </c>
      <c r="B46" s="211" t="s">
        <v>2</v>
      </c>
      <c r="C46" s="211"/>
      <c r="D46" s="17" t="s">
        <v>3</v>
      </c>
      <c r="E46" s="17" t="s">
        <v>4</v>
      </c>
      <c r="F46" s="17" t="s">
        <v>5</v>
      </c>
    </row>
    <row r="47" spans="1:6" s="26" customFormat="1" ht="15" customHeight="1" x14ac:dyDescent="0.25">
      <c r="A47" s="174" t="s">
        <v>30</v>
      </c>
      <c r="B47" s="221" t="s">
        <v>117</v>
      </c>
      <c r="C47" s="222"/>
      <c r="D47" s="33">
        <v>0</v>
      </c>
      <c r="E47" s="34">
        <v>720</v>
      </c>
      <c r="F47" s="35">
        <f t="shared" ref="F47:F60" si="1">SUM(D47:E47)</f>
        <v>720</v>
      </c>
    </row>
    <row r="48" spans="1:6" s="26" customFormat="1" ht="15" customHeight="1" x14ac:dyDescent="0.25">
      <c r="A48" s="197"/>
      <c r="B48" s="221" t="s">
        <v>95</v>
      </c>
      <c r="C48" s="222"/>
      <c r="D48" s="33">
        <v>91.1</v>
      </c>
      <c r="E48" s="34">
        <v>11.1</v>
      </c>
      <c r="F48" s="35">
        <f t="shared" si="1"/>
        <v>102.19999999999999</v>
      </c>
    </row>
    <row r="49" spans="1:8" s="26" customFormat="1" ht="15" customHeight="1" x14ac:dyDescent="0.25">
      <c r="A49" s="174" t="s">
        <v>8</v>
      </c>
      <c r="B49" s="221" t="s">
        <v>118</v>
      </c>
      <c r="C49" s="222"/>
      <c r="D49" s="33">
        <v>0</v>
      </c>
      <c r="E49" s="34">
        <v>815.7</v>
      </c>
      <c r="F49" s="35">
        <f t="shared" si="1"/>
        <v>815.7</v>
      </c>
    </row>
    <row r="50" spans="1:8" s="26" customFormat="1" ht="15" customHeight="1" x14ac:dyDescent="0.25">
      <c r="A50" s="175"/>
      <c r="B50" s="31" t="s">
        <v>69</v>
      </c>
      <c r="C50" s="32"/>
      <c r="D50" s="36">
        <v>873.6</v>
      </c>
      <c r="E50" s="34">
        <v>-816</v>
      </c>
      <c r="F50" s="35">
        <f t="shared" si="1"/>
        <v>57.600000000000023</v>
      </c>
    </row>
    <row r="51" spans="1:8" s="27" customFormat="1" ht="17.25" customHeight="1" x14ac:dyDescent="0.25">
      <c r="A51" s="175"/>
      <c r="B51" s="37" t="s">
        <v>103</v>
      </c>
      <c r="C51" s="38"/>
      <c r="D51" s="36">
        <v>5500</v>
      </c>
      <c r="E51" s="39">
        <v>407</v>
      </c>
      <c r="F51" s="35">
        <f>SUM(D51:E51)</f>
        <v>5907</v>
      </c>
    </row>
    <row r="52" spans="1:8" s="27" customFormat="1" ht="17.25" customHeight="1" x14ac:dyDescent="0.25">
      <c r="A52" s="174" t="s">
        <v>25</v>
      </c>
      <c r="B52" s="37" t="s">
        <v>107</v>
      </c>
      <c r="C52" s="38"/>
      <c r="D52" s="36">
        <v>161.60000000000002</v>
      </c>
      <c r="E52" s="39">
        <v>33.799999999999997</v>
      </c>
      <c r="F52" s="35">
        <f t="shared" si="1"/>
        <v>195.40000000000003</v>
      </c>
    </row>
    <row r="53" spans="1:8" s="27" customFormat="1" ht="17.25" customHeight="1" x14ac:dyDescent="0.25">
      <c r="A53" s="175"/>
      <c r="B53" s="37" t="s">
        <v>96</v>
      </c>
      <c r="C53" s="38"/>
      <c r="D53" s="39">
        <v>36.064360000000001</v>
      </c>
      <c r="E53" s="48">
        <f>0.15382+2.71139</f>
        <v>2.8652100000000003</v>
      </c>
      <c r="F53" s="35">
        <f t="shared" si="1"/>
        <v>38.929569999999998</v>
      </c>
    </row>
    <row r="54" spans="1:8" s="27" customFormat="1" ht="17.25" customHeight="1" x14ac:dyDescent="0.25">
      <c r="A54" s="175"/>
      <c r="B54" s="37" t="s">
        <v>51</v>
      </c>
      <c r="C54" s="38"/>
      <c r="D54" s="39">
        <v>7295.7725899999996</v>
      </c>
      <c r="E54" s="48">
        <f>30.76347+542.27756</f>
        <v>573.04102999999998</v>
      </c>
      <c r="F54" s="35">
        <f t="shared" si="1"/>
        <v>7868.8136199999999</v>
      </c>
    </row>
    <row r="55" spans="1:8" s="27" customFormat="1" ht="17.25" customHeight="1" x14ac:dyDescent="0.25">
      <c r="A55" s="175"/>
      <c r="B55" s="37" t="s">
        <v>102</v>
      </c>
      <c r="C55" s="38"/>
      <c r="D55" s="36">
        <v>11466</v>
      </c>
      <c r="E55" s="39">
        <v>372</v>
      </c>
      <c r="F55" s="35">
        <f t="shared" si="1"/>
        <v>11838</v>
      </c>
    </row>
    <row r="56" spans="1:8" s="27" customFormat="1" ht="17.25" customHeight="1" x14ac:dyDescent="0.25">
      <c r="A56" s="175"/>
      <c r="B56" s="37" t="s">
        <v>127</v>
      </c>
      <c r="C56" s="38"/>
      <c r="D56" s="36">
        <v>4629</v>
      </c>
      <c r="E56" s="39">
        <v>-1200</v>
      </c>
      <c r="F56" s="35">
        <f>SUM(D56:E56)</f>
        <v>3429</v>
      </c>
    </row>
    <row r="57" spans="1:8" s="27" customFormat="1" ht="17.25" customHeight="1" x14ac:dyDescent="0.25">
      <c r="A57" s="175"/>
      <c r="B57" s="37" t="s">
        <v>104</v>
      </c>
      <c r="C57" s="38"/>
      <c r="D57" s="36">
        <v>102613.5</v>
      </c>
      <c r="E57" s="39">
        <v>-7428</v>
      </c>
      <c r="F57" s="35">
        <f>SUM(D57:E57)</f>
        <v>95185.5</v>
      </c>
    </row>
    <row r="58" spans="1:8" s="27" customFormat="1" ht="17.25" customHeight="1" x14ac:dyDescent="0.25">
      <c r="A58" s="175"/>
      <c r="B58" s="37" t="s">
        <v>105</v>
      </c>
      <c r="C58" s="38"/>
      <c r="D58" s="36">
        <v>1459</v>
      </c>
      <c r="E58" s="39">
        <v>-100</v>
      </c>
      <c r="F58" s="35">
        <f>SUM(D58:E58)</f>
        <v>1359</v>
      </c>
    </row>
    <row r="59" spans="1:8" s="27" customFormat="1" ht="17.25" customHeight="1" x14ac:dyDescent="0.25">
      <c r="A59" s="175"/>
      <c r="B59" s="37" t="s">
        <v>106</v>
      </c>
      <c r="C59" s="38"/>
      <c r="D59" s="36">
        <v>52009</v>
      </c>
      <c r="E59" s="39">
        <v>300</v>
      </c>
      <c r="F59" s="35">
        <f>SUM(D59:E59)</f>
        <v>52309</v>
      </c>
    </row>
    <row r="60" spans="1:8" s="27" customFormat="1" ht="17.25" customHeight="1" x14ac:dyDescent="0.25">
      <c r="A60" s="197"/>
      <c r="B60" s="37" t="s">
        <v>114</v>
      </c>
      <c r="C60" s="38"/>
      <c r="D60" s="36">
        <v>1095</v>
      </c>
      <c r="E60" s="39">
        <v>100</v>
      </c>
      <c r="F60" s="35">
        <f t="shared" si="1"/>
        <v>1195</v>
      </c>
    </row>
    <row r="61" spans="1:8" ht="15" customHeight="1" x14ac:dyDescent="0.25">
      <c r="A61" s="7" t="s">
        <v>6</v>
      </c>
      <c r="B61" s="184"/>
      <c r="C61" s="184"/>
      <c r="D61" s="8"/>
      <c r="E61" s="9">
        <f>SUM(E47:E60)</f>
        <v>-6208.4937599999994</v>
      </c>
      <c r="F61" s="8"/>
      <c r="G61" s="5">
        <f>30.91729+779-7428-100+300-816+33.8+11.1+100+720+815.7-1200+544.98895</f>
        <v>-6208.4937599999994</v>
      </c>
      <c r="H61" s="16">
        <f>G61-E61</f>
        <v>0</v>
      </c>
    </row>
    <row r="62" spans="1:8" ht="14.25" customHeight="1" x14ac:dyDescent="0.25">
      <c r="A62" s="2"/>
      <c r="B62" s="3"/>
      <c r="C62" s="3"/>
      <c r="D62" s="4"/>
      <c r="E62" s="1"/>
      <c r="F62" s="4"/>
    </row>
    <row r="63" spans="1:8" ht="22.5" customHeight="1" x14ac:dyDescent="0.25">
      <c r="A63" s="218" t="s">
        <v>29</v>
      </c>
      <c r="B63" s="218"/>
      <c r="C63" s="218"/>
      <c r="D63" s="218"/>
      <c r="E63" s="218"/>
      <c r="F63" s="218"/>
    </row>
    <row r="64" spans="1:8" ht="106.5" customHeight="1" x14ac:dyDescent="0.25">
      <c r="A64" s="216" t="s">
        <v>240</v>
      </c>
      <c r="B64" s="216"/>
      <c r="C64" s="216"/>
      <c r="D64" s="216"/>
      <c r="E64" s="216"/>
      <c r="F64" s="216"/>
    </row>
    <row r="65" spans="1:6" ht="65.25" customHeight="1" x14ac:dyDescent="0.25">
      <c r="A65" s="210" t="s">
        <v>198</v>
      </c>
      <c r="B65" s="216"/>
      <c r="C65" s="216"/>
      <c r="D65" s="216"/>
      <c r="E65" s="216"/>
      <c r="F65" s="216"/>
    </row>
    <row r="66" spans="1:6" ht="36.75" customHeight="1" x14ac:dyDescent="0.25">
      <c r="A66" s="210" t="s">
        <v>121</v>
      </c>
      <c r="B66" s="216"/>
      <c r="C66" s="216"/>
      <c r="D66" s="216"/>
      <c r="E66" s="216"/>
      <c r="F66" s="216"/>
    </row>
    <row r="67" spans="1:6" ht="68.25" customHeight="1" x14ac:dyDescent="0.25">
      <c r="A67" s="210" t="s">
        <v>171</v>
      </c>
      <c r="B67" s="210"/>
      <c r="C67" s="210"/>
      <c r="D67" s="210"/>
      <c r="E67" s="210"/>
      <c r="F67" s="210"/>
    </row>
    <row r="68" spans="1:6" ht="87.75" customHeight="1" x14ac:dyDescent="0.25">
      <c r="A68" s="210" t="s">
        <v>227</v>
      </c>
      <c r="B68" s="210"/>
      <c r="C68" s="210"/>
      <c r="D68" s="210"/>
      <c r="E68" s="210"/>
      <c r="F68" s="210"/>
    </row>
    <row r="69" spans="1:6" ht="20.25" customHeight="1" x14ac:dyDescent="0.25">
      <c r="A69" s="215" t="s">
        <v>32</v>
      </c>
      <c r="B69" s="215"/>
      <c r="C69" s="215"/>
      <c r="D69" s="215"/>
      <c r="E69" s="215"/>
      <c r="F69" s="215"/>
    </row>
    <row r="70" spans="1:6" ht="114" customHeight="1" x14ac:dyDescent="0.25">
      <c r="A70" s="217" t="s">
        <v>201</v>
      </c>
      <c r="B70" s="217"/>
      <c r="C70" s="217"/>
      <c r="D70" s="217"/>
      <c r="E70" s="217"/>
      <c r="F70" s="217"/>
    </row>
    <row r="71" spans="1:6" ht="71.25" customHeight="1" x14ac:dyDescent="0.25">
      <c r="A71" s="217" t="s">
        <v>190</v>
      </c>
      <c r="B71" s="217"/>
      <c r="C71" s="217"/>
      <c r="D71" s="217"/>
      <c r="E71" s="217"/>
      <c r="F71" s="217"/>
    </row>
    <row r="72" spans="1:6" ht="83.25" customHeight="1" x14ac:dyDescent="0.25">
      <c r="A72" s="217" t="s">
        <v>228</v>
      </c>
      <c r="B72" s="217"/>
      <c r="C72" s="217"/>
      <c r="D72" s="217"/>
      <c r="E72" s="217"/>
      <c r="F72" s="217"/>
    </row>
    <row r="73" spans="1:6" ht="38.25" customHeight="1" x14ac:dyDescent="0.25">
      <c r="A73" s="217" t="s">
        <v>191</v>
      </c>
      <c r="B73" s="217"/>
      <c r="C73" s="217"/>
      <c r="D73" s="217"/>
      <c r="E73" s="217"/>
      <c r="F73" s="217"/>
    </row>
    <row r="74" spans="1:6" ht="82.5" customHeight="1" x14ac:dyDescent="0.25">
      <c r="A74" s="217" t="s">
        <v>202</v>
      </c>
      <c r="B74" s="217"/>
      <c r="C74" s="217"/>
      <c r="D74" s="217"/>
      <c r="E74" s="217"/>
      <c r="F74" s="217"/>
    </row>
    <row r="75" spans="1:6" ht="18.75" customHeight="1" x14ac:dyDescent="0.25">
      <c r="A75" s="215" t="s">
        <v>35</v>
      </c>
      <c r="B75" s="215"/>
      <c r="C75" s="215"/>
      <c r="D75" s="215"/>
      <c r="E75" s="215"/>
      <c r="F75" s="215"/>
    </row>
    <row r="76" spans="1:6" ht="20.25" customHeight="1" x14ac:dyDescent="0.25">
      <c r="A76" s="217" t="s">
        <v>80</v>
      </c>
      <c r="B76" s="217"/>
      <c r="C76" s="217"/>
      <c r="D76" s="217"/>
      <c r="E76" s="217"/>
      <c r="F76" s="217"/>
    </row>
    <row r="77" spans="1:6" ht="87" customHeight="1" x14ac:dyDescent="0.25">
      <c r="A77" s="217" t="s">
        <v>186</v>
      </c>
      <c r="B77" s="217"/>
      <c r="C77" s="217"/>
      <c r="D77" s="217"/>
      <c r="E77" s="217"/>
      <c r="F77" s="217"/>
    </row>
    <row r="78" spans="1:6" ht="48" customHeight="1" x14ac:dyDescent="0.25">
      <c r="A78" s="217" t="s">
        <v>203</v>
      </c>
      <c r="B78" s="217"/>
      <c r="C78" s="217"/>
      <c r="D78" s="217"/>
      <c r="E78" s="217"/>
      <c r="F78" s="217"/>
    </row>
    <row r="79" spans="1:6" ht="48.75" customHeight="1" x14ac:dyDescent="0.25">
      <c r="A79" s="217" t="s">
        <v>126</v>
      </c>
      <c r="B79" s="217"/>
      <c r="C79" s="217"/>
      <c r="D79" s="217"/>
      <c r="E79" s="217"/>
      <c r="F79" s="217"/>
    </row>
    <row r="80" spans="1:6" ht="48.75" customHeight="1" x14ac:dyDescent="0.25">
      <c r="A80" s="217" t="s">
        <v>184</v>
      </c>
      <c r="B80" s="217"/>
      <c r="C80" s="217"/>
      <c r="D80" s="217"/>
      <c r="E80" s="217"/>
      <c r="F80" s="217"/>
    </row>
    <row r="81" spans="1:6" ht="48.75" customHeight="1" x14ac:dyDescent="0.25">
      <c r="A81" s="217" t="s">
        <v>204</v>
      </c>
      <c r="B81" s="217"/>
      <c r="C81" s="217"/>
      <c r="D81" s="217"/>
      <c r="E81" s="217"/>
      <c r="F81" s="217"/>
    </row>
    <row r="82" spans="1:6" ht="21" customHeight="1" x14ac:dyDescent="0.2">
      <c r="A82" s="214" t="s">
        <v>199</v>
      </c>
      <c r="B82" s="214"/>
      <c r="C82" s="214"/>
      <c r="D82" s="214"/>
      <c r="E82" s="214"/>
      <c r="F82" s="214"/>
    </row>
    <row r="83" spans="1:6" ht="20.25" customHeight="1" x14ac:dyDescent="0.25">
      <c r="A83" s="217" t="s">
        <v>80</v>
      </c>
      <c r="B83" s="217"/>
      <c r="C83" s="217"/>
      <c r="D83" s="217"/>
      <c r="E83" s="217"/>
      <c r="F83" s="217"/>
    </row>
    <row r="84" spans="1:6" ht="68.25" customHeight="1" x14ac:dyDescent="0.25">
      <c r="A84" s="210" t="s">
        <v>200</v>
      </c>
      <c r="B84" s="210"/>
      <c r="C84" s="210"/>
      <c r="D84" s="210"/>
      <c r="E84" s="210"/>
      <c r="F84" s="210"/>
    </row>
    <row r="85" spans="1:6" ht="24.75" hidden="1" customHeight="1" x14ac:dyDescent="0.25">
      <c r="A85" s="215" t="s">
        <v>85</v>
      </c>
      <c r="B85" s="215"/>
      <c r="C85" s="215"/>
      <c r="D85" s="215"/>
      <c r="E85" s="215"/>
      <c r="F85" s="215"/>
    </row>
    <row r="86" spans="1:6" ht="18" customHeight="1" x14ac:dyDescent="0.25">
      <c r="A86" s="216" t="s">
        <v>31</v>
      </c>
      <c r="B86" s="216"/>
      <c r="C86" s="216"/>
      <c r="D86" s="216"/>
      <c r="E86" s="216"/>
      <c r="F86" s="216"/>
    </row>
    <row r="87" spans="1:6" ht="32.25" customHeight="1" x14ac:dyDescent="0.3">
      <c r="A87" s="213" t="s">
        <v>129</v>
      </c>
      <c r="B87" s="213"/>
      <c r="C87" s="213"/>
      <c r="D87" s="213"/>
      <c r="E87" s="213"/>
      <c r="F87" s="213"/>
    </row>
    <row r="88" spans="1:6" ht="18" customHeight="1" x14ac:dyDescent="0.25">
      <c r="A88" s="47" t="s">
        <v>86</v>
      </c>
      <c r="B88" s="46"/>
      <c r="C88" s="46"/>
      <c r="D88" s="46"/>
      <c r="E88" s="46"/>
      <c r="F88" s="46"/>
    </row>
    <row r="89" spans="1:6" ht="36" customHeight="1" x14ac:dyDescent="0.25">
      <c r="A89" s="210" t="s">
        <v>130</v>
      </c>
      <c r="B89" s="210"/>
      <c r="C89" s="210"/>
      <c r="D89" s="210"/>
      <c r="E89" s="210"/>
      <c r="F89" s="210"/>
    </row>
    <row r="90" spans="1:6" ht="21" customHeight="1" x14ac:dyDescent="0.25">
      <c r="A90" s="210" t="s">
        <v>224</v>
      </c>
      <c r="B90" s="210"/>
      <c r="C90" s="210"/>
      <c r="D90" s="210"/>
      <c r="E90" s="210"/>
      <c r="F90" s="210"/>
    </row>
    <row r="91" spans="1:6" ht="21" customHeight="1" x14ac:dyDescent="0.25">
      <c r="A91" s="210" t="s">
        <v>131</v>
      </c>
      <c r="B91" s="210"/>
      <c r="C91" s="210"/>
      <c r="D91" s="210"/>
      <c r="E91" s="210"/>
      <c r="F91" s="210"/>
    </row>
    <row r="92" spans="1:6" ht="21" customHeight="1" x14ac:dyDescent="0.25">
      <c r="A92" s="210" t="s">
        <v>150</v>
      </c>
      <c r="B92" s="210"/>
      <c r="C92" s="210"/>
      <c r="D92" s="210"/>
      <c r="E92" s="210"/>
      <c r="F92" s="210"/>
    </row>
    <row r="93" spans="1:6" ht="21" customHeight="1" x14ac:dyDescent="0.25">
      <c r="A93" s="210" t="s">
        <v>132</v>
      </c>
      <c r="B93" s="210"/>
      <c r="C93" s="210"/>
      <c r="D93" s="210"/>
      <c r="E93" s="210"/>
      <c r="F93" s="210"/>
    </row>
    <row r="94" spans="1:6" ht="39" customHeight="1" x14ac:dyDescent="0.25">
      <c r="A94" s="210" t="s">
        <v>133</v>
      </c>
      <c r="B94" s="210"/>
      <c r="C94" s="210"/>
      <c r="D94" s="210"/>
      <c r="E94" s="210"/>
      <c r="F94" s="210"/>
    </row>
    <row r="95" spans="1:6" ht="72.75" customHeight="1" x14ac:dyDescent="0.25">
      <c r="A95" s="210" t="s">
        <v>229</v>
      </c>
      <c r="B95" s="210"/>
      <c r="C95" s="210"/>
      <c r="D95" s="210"/>
      <c r="E95" s="210"/>
      <c r="F95" s="210"/>
    </row>
    <row r="96" spans="1:6" ht="18" customHeight="1" x14ac:dyDescent="0.25">
      <c r="A96" s="47" t="s">
        <v>109</v>
      </c>
      <c r="B96" s="46"/>
      <c r="C96" s="46"/>
      <c r="D96" s="46"/>
      <c r="E96" s="46"/>
      <c r="F96" s="46"/>
    </row>
    <row r="97" spans="1:6" ht="21" customHeight="1" x14ac:dyDescent="0.25">
      <c r="A97" s="210" t="s">
        <v>134</v>
      </c>
      <c r="B97" s="210"/>
      <c r="C97" s="210"/>
      <c r="D97" s="210"/>
      <c r="E97" s="210"/>
      <c r="F97" s="210"/>
    </row>
    <row r="98" spans="1:6" ht="21" customHeight="1" x14ac:dyDescent="0.25">
      <c r="A98" s="210" t="s">
        <v>135</v>
      </c>
      <c r="B98" s="210"/>
      <c r="C98" s="210"/>
      <c r="D98" s="210"/>
      <c r="E98" s="210"/>
      <c r="F98" s="210"/>
    </row>
    <row r="99" spans="1:6" ht="18" customHeight="1" x14ac:dyDescent="0.25">
      <c r="A99" s="47" t="s">
        <v>34</v>
      </c>
      <c r="B99" s="46"/>
      <c r="C99" s="46"/>
      <c r="D99" s="46"/>
      <c r="E99" s="46"/>
      <c r="F99" s="46"/>
    </row>
    <row r="100" spans="1:6" ht="21" customHeight="1" x14ac:dyDescent="0.25">
      <c r="A100" s="210" t="s">
        <v>136</v>
      </c>
      <c r="B100" s="210"/>
      <c r="C100" s="210"/>
      <c r="D100" s="210"/>
      <c r="E100" s="210"/>
      <c r="F100" s="210"/>
    </row>
    <row r="101" spans="1:6" ht="18" customHeight="1" x14ac:dyDescent="0.25">
      <c r="A101" s="47" t="s">
        <v>14</v>
      </c>
      <c r="B101" s="46"/>
      <c r="C101" s="46"/>
      <c r="D101" s="46"/>
      <c r="E101" s="46"/>
      <c r="F101" s="46"/>
    </row>
    <row r="102" spans="1:6" ht="21" customHeight="1" x14ac:dyDescent="0.25">
      <c r="A102" s="210" t="s">
        <v>137</v>
      </c>
      <c r="B102" s="210"/>
      <c r="C102" s="210"/>
      <c r="D102" s="210"/>
      <c r="E102" s="210"/>
      <c r="F102" s="210"/>
    </row>
    <row r="103" spans="1:6" ht="21" customHeight="1" x14ac:dyDescent="0.25">
      <c r="A103" s="210" t="s">
        <v>225</v>
      </c>
      <c r="B103" s="210"/>
      <c r="C103" s="210"/>
      <c r="D103" s="210"/>
      <c r="E103" s="210"/>
      <c r="F103" s="210"/>
    </row>
    <row r="104" spans="1:6" ht="18" customHeight="1" x14ac:dyDescent="0.25">
      <c r="A104" s="47" t="s">
        <v>8</v>
      </c>
      <c r="B104" s="46"/>
      <c r="C104" s="46"/>
      <c r="D104" s="46"/>
      <c r="E104" s="46"/>
      <c r="F104" s="46"/>
    </row>
    <row r="105" spans="1:6" ht="21" customHeight="1" x14ac:dyDescent="0.25">
      <c r="A105" s="210" t="s">
        <v>143</v>
      </c>
      <c r="B105" s="210"/>
      <c r="C105" s="210"/>
      <c r="D105" s="210"/>
      <c r="E105" s="210"/>
      <c r="F105" s="210"/>
    </row>
    <row r="106" spans="1:6" ht="18" customHeight="1" x14ac:dyDescent="0.25">
      <c r="A106" s="47" t="s">
        <v>26</v>
      </c>
      <c r="B106" s="46"/>
      <c r="C106" s="46"/>
      <c r="D106" s="46"/>
      <c r="E106" s="46"/>
      <c r="F106" s="46"/>
    </row>
    <row r="107" spans="1:6" ht="21" customHeight="1" x14ac:dyDescent="0.25">
      <c r="A107" s="210" t="s">
        <v>138</v>
      </c>
      <c r="B107" s="210"/>
      <c r="C107" s="210"/>
      <c r="D107" s="210"/>
      <c r="E107" s="210"/>
      <c r="F107" s="210"/>
    </row>
    <row r="108" spans="1:6" ht="32.25" customHeight="1" x14ac:dyDescent="0.25">
      <c r="A108" s="210" t="s">
        <v>141</v>
      </c>
      <c r="B108" s="210"/>
      <c r="C108" s="210"/>
      <c r="D108" s="210"/>
      <c r="E108" s="210"/>
      <c r="F108" s="210"/>
    </row>
    <row r="109" spans="1:6" ht="21" customHeight="1" x14ac:dyDescent="0.25">
      <c r="A109" s="210" t="s">
        <v>139</v>
      </c>
      <c r="B109" s="210"/>
      <c r="C109" s="210"/>
      <c r="D109" s="210"/>
      <c r="E109" s="210"/>
      <c r="F109" s="210"/>
    </row>
    <row r="110" spans="1:6" ht="21" customHeight="1" x14ac:dyDescent="0.25">
      <c r="A110" s="210" t="s">
        <v>140</v>
      </c>
      <c r="B110" s="210"/>
      <c r="C110" s="210"/>
      <c r="D110" s="210"/>
      <c r="E110" s="210"/>
      <c r="F110" s="210"/>
    </row>
    <row r="111" spans="1:6" ht="18" customHeight="1" x14ac:dyDescent="0.3">
      <c r="A111" s="213" t="s">
        <v>87</v>
      </c>
      <c r="B111" s="213"/>
      <c r="C111" s="213"/>
      <c r="D111" s="213"/>
      <c r="E111" s="213"/>
      <c r="F111" s="213"/>
    </row>
    <row r="112" spans="1:6" ht="51" customHeight="1" x14ac:dyDescent="0.25">
      <c r="A112" s="212" t="s">
        <v>174</v>
      </c>
      <c r="B112" s="212"/>
      <c r="C112" s="212"/>
      <c r="D112" s="212"/>
      <c r="E112" s="212"/>
      <c r="F112" s="212"/>
    </row>
    <row r="113" spans="1:14" ht="18" customHeight="1" x14ac:dyDescent="0.3">
      <c r="A113" s="213" t="s">
        <v>81</v>
      </c>
      <c r="B113" s="213"/>
      <c r="C113" s="213"/>
      <c r="D113" s="213"/>
      <c r="E113" s="213"/>
      <c r="F113" s="213"/>
    </row>
    <row r="114" spans="1:14" s="68" customFormat="1" ht="18" customHeight="1" x14ac:dyDescent="0.25">
      <c r="A114" s="212" t="s">
        <v>86</v>
      </c>
      <c r="B114" s="212"/>
      <c r="C114" s="212"/>
      <c r="D114" s="212"/>
      <c r="E114" s="212"/>
      <c r="F114" s="212"/>
    </row>
    <row r="115" spans="1:14" ht="34.5" customHeight="1" x14ac:dyDescent="0.25">
      <c r="A115" s="212" t="s">
        <v>175</v>
      </c>
      <c r="B115" s="212"/>
      <c r="C115" s="212"/>
      <c r="D115" s="212"/>
      <c r="E115" s="212"/>
      <c r="F115" s="212"/>
    </row>
    <row r="116" spans="1:14" ht="18" customHeight="1" x14ac:dyDescent="0.3">
      <c r="A116" s="213" t="s">
        <v>194</v>
      </c>
      <c r="B116" s="213"/>
      <c r="C116" s="213"/>
      <c r="D116" s="213"/>
      <c r="E116" s="213"/>
      <c r="F116" s="213"/>
    </row>
    <row r="117" spans="1:14" s="68" customFormat="1" ht="18" customHeight="1" x14ac:dyDescent="0.25">
      <c r="A117" s="212" t="s">
        <v>230</v>
      </c>
      <c r="B117" s="212"/>
      <c r="C117" s="212"/>
      <c r="D117" s="212"/>
      <c r="E117" s="212"/>
      <c r="F117" s="212"/>
    </row>
    <row r="118" spans="1:14" ht="17.25" customHeight="1" x14ac:dyDescent="0.25">
      <c r="A118" s="212" t="s">
        <v>231</v>
      </c>
      <c r="B118" s="212"/>
      <c r="C118" s="212"/>
      <c r="D118" s="212"/>
      <c r="E118" s="212"/>
      <c r="F118" s="212"/>
    </row>
    <row r="119" spans="1:14" s="11" customFormat="1" ht="14.25" customHeight="1" x14ac:dyDescent="0.2">
      <c r="A119" s="14"/>
      <c r="B119" s="14"/>
      <c r="C119" s="14"/>
      <c r="D119" s="14"/>
      <c r="E119" s="15"/>
      <c r="F119" s="20" t="s">
        <v>21</v>
      </c>
      <c r="M119" s="5"/>
      <c r="N119" s="5"/>
    </row>
    <row r="120" spans="1:14" s="49" customFormat="1" ht="28.5" customHeight="1" x14ac:dyDescent="0.2">
      <c r="A120" s="17" t="s">
        <v>1</v>
      </c>
      <c r="B120" s="211" t="s">
        <v>2</v>
      </c>
      <c r="C120" s="211"/>
      <c r="D120" s="17" t="s">
        <v>3</v>
      </c>
      <c r="E120" s="17" t="s">
        <v>4</v>
      </c>
      <c r="F120" s="17" t="s">
        <v>5</v>
      </c>
      <c r="M120" s="19"/>
      <c r="N120" s="19"/>
    </row>
    <row r="121" spans="1:14" ht="15.75" x14ac:dyDescent="0.25">
      <c r="A121" s="174" t="s">
        <v>30</v>
      </c>
      <c r="B121" s="37" t="s">
        <v>50</v>
      </c>
      <c r="C121" s="38"/>
      <c r="D121" s="36">
        <v>1217</v>
      </c>
      <c r="E121" s="39">
        <f>367.2+100</f>
        <v>467.2</v>
      </c>
      <c r="F121" s="35">
        <f t="shared" ref="F121:F194" si="2">SUM(D121:E121)</f>
        <v>1684.2</v>
      </c>
    </row>
    <row r="122" spans="1:14" ht="15.75" x14ac:dyDescent="0.25">
      <c r="A122" s="175"/>
      <c r="B122" s="37" t="s">
        <v>44</v>
      </c>
      <c r="C122" s="38"/>
      <c r="D122" s="36">
        <v>24010</v>
      </c>
      <c r="E122" s="39">
        <f>100+7079.8</f>
        <v>7179.8</v>
      </c>
      <c r="F122" s="35">
        <f>SUM(D122:E122)</f>
        <v>31189.8</v>
      </c>
    </row>
    <row r="123" spans="1:14" ht="15.75" x14ac:dyDescent="0.25">
      <c r="A123" s="175"/>
      <c r="B123" s="37" t="s">
        <v>45</v>
      </c>
      <c r="C123" s="38"/>
      <c r="D123" s="36">
        <v>13090.6</v>
      </c>
      <c r="E123" s="39">
        <f>-100-26.8-100-197.2</f>
        <v>-424</v>
      </c>
      <c r="F123" s="35">
        <f t="shared" si="2"/>
        <v>12666.6</v>
      </c>
    </row>
    <row r="124" spans="1:14" ht="15.75" x14ac:dyDescent="0.25">
      <c r="A124" s="175"/>
      <c r="B124" s="37" t="s">
        <v>61</v>
      </c>
      <c r="C124" s="38"/>
      <c r="D124" s="36">
        <v>278.7</v>
      </c>
      <c r="E124" s="39">
        <f>26.8+97.2</f>
        <v>124</v>
      </c>
      <c r="F124" s="35">
        <f t="shared" si="2"/>
        <v>402.7</v>
      </c>
    </row>
    <row r="125" spans="1:14" ht="15.75" x14ac:dyDescent="0.25">
      <c r="A125" s="175"/>
      <c r="B125" s="37" t="s">
        <v>82</v>
      </c>
      <c r="C125" s="38"/>
      <c r="D125" s="36">
        <v>2345.6</v>
      </c>
      <c r="E125" s="39">
        <f>313-84.6</f>
        <v>228.4</v>
      </c>
      <c r="F125" s="35">
        <f>SUM(D125:E125)</f>
        <v>2574</v>
      </c>
    </row>
    <row r="126" spans="1:14" ht="15.75" x14ac:dyDescent="0.25">
      <c r="A126" s="175"/>
      <c r="B126" s="37" t="s">
        <v>169</v>
      </c>
      <c r="C126" s="38"/>
      <c r="D126" s="36">
        <v>182.9</v>
      </c>
      <c r="E126" s="39">
        <v>100</v>
      </c>
      <c r="F126" s="35">
        <f>SUM(D126:E126)</f>
        <v>282.89999999999998</v>
      </c>
    </row>
    <row r="127" spans="1:14" ht="15.75" x14ac:dyDescent="0.25">
      <c r="A127" s="175"/>
      <c r="B127" s="37" t="s">
        <v>57</v>
      </c>
      <c r="C127" s="38"/>
      <c r="D127" s="36">
        <v>4447.6000000000004</v>
      </c>
      <c r="E127" s="39">
        <v>219.6</v>
      </c>
      <c r="F127" s="35">
        <f t="shared" si="2"/>
        <v>4667.2000000000007</v>
      </c>
    </row>
    <row r="128" spans="1:14" ht="15.75" x14ac:dyDescent="0.25">
      <c r="A128" s="175"/>
      <c r="B128" s="37" t="s">
        <v>83</v>
      </c>
      <c r="C128" s="38"/>
      <c r="D128" s="36">
        <v>679</v>
      </c>
      <c r="E128" s="39">
        <v>64.5</v>
      </c>
      <c r="F128" s="35">
        <f>SUM(D128:E128)</f>
        <v>743.5</v>
      </c>
    </row>
    <row r="129" spans="1:14" ht="15.75" x14ac:dyDescent="0.25">
      <c r="A129" s="175"/>
      <c r="B129" s="37" t="s">
        <v>151</v>
      </c>
      <c r="C129" s="38"/>
      <c r="D129" s="36">
        <v>5167.7</v>
      </c>
      <c r="E129" s="39">
        <v>1543.8</v>
      </c>
      <c r="F129" s="35">
        <f>SUM(D129:E129)</f>
        <v>6711.5</v>
      </c>
    </row>
    <row r="130" spans="1:14" ht="15.75" x14ac:dyDescent="0.25">
      <c r="A130" s="175"/>
      <c r="B130" s="37" t="s">
        <v>64</v>
      </c>
      <c r="C130" s="38"/>
      <c r="D130" s="36">
        <v>9430.1</v>
      </c>
      <c r="E130" s="39">
        <v>4609.7</v>
      </c>
      <c r="F130" s="35">
        <f>SUM(D130:E130)</f>
        <v>14039.8</v>
      </c>
    </row>
    <row r="131" spans="1:14" ht="15.75" x14ac:dyDescent="0.25">
      <c r="A131" s="175"/>
      <c r="B131" s="37" t="s">
        <v>92</v>
      </c>
      <c r="C131" s="38"/>
      <c r="D131" s="36">
        <v>525.1</v>
      </c>
      <c r="E131" s="39">
        <f>21.5+30</f>
        <v>51.5</v>
      </c>
      <c r="F131" s="35">
        <f t="shared" si="2"/>
        <v>576.6</v>
      </c>
    </row>
    <row r="132" spans="1:14" ht="15.75" x14ac:dyDescent="0.25">
      <c r="A132" s="175"/>
      <c r="B132" s="37" t="s">
        <v>187</v>
      </c>
      <c r="C132" s="38"/>
      <c r="D132" s="36">
        <v>154.5</v>
      </c>
      <c r="E132" s="39">
        <v>-30</v>
      </c>
      <c r="F132" s="35">
        <f t="shared" ref="F132:F137" si="3">SUM(D132:E132)</f>
        <v>124.5</v>
      </c>
    </row>
    <row r="133" spans="1:14" ht="15.75" x14ac:dyDescent="0.25">
      <c r="A133" s="175"/>
      <c r="B133" s="37" t="s">
        <v>188</v>
      </c>
      <c r="C133" s="38"/>
      <c r="D133" s="36">
        <v>52</v>
      </c>
      <c r="E133" s="39">
        <v>-52</v>
      </c>
      <c r="F133" s="35">
        <f t="shared" si="3"/>
        <v>0</v>
      </c>
    </row>
    <row r="134" spans="1:14" ht="15.75" x14ac:dyDescent="0.25">
      <c r="A134" s="175"/>
      <c r="B134" s="37" t="s">
        <v>189</v>
      </c>
      <c r="C134" s="38"/>
      <c r="D134" s="36">
        <v>0</v>
      </c>
      <c r="E134" s="39">
        <v>52</v>
      </c>
      <c r="F134" s="35">
        <f t="shared" si="3"/>
        <v>52</v>
      </c>
    </row>
    <row r="135" spans="1:14" ht="15.75" x14ac:dyDescent="0.25">
      <c r="A135" s="175"/>
      <c r="B135" s="37" t="s">
        <v>149</v>
      </c>
      <c r="C135" s="38"/>
      <c r="D135" s="36">
        <v>2888</v>
      </c>
      <c r="E135" s="39">
        <v>849</v>
      </c>
      <c r="F135" s="35">
        <f t="shared" si="3"/>
        <v>3737</v>
      </c>
    </row>
    <row r="136" spans="1:14" ht="15.75" x14ac:dyDescent="0.25">
      <c r="A136" s="175"/>
      <c r="B136" s="37" t="s">
        <v>98</v>
      </c>
      <c r="C136" s="38"/>
      <c r="D136" s="36">
        <v>21.5</v>
      </c>
      <c r="E136" s="39">
        <v>-21.5</v>
      </c>
      <c r="F136" s="35">
        <f t="shared" si="3"/>
        <v>0</v>
      </c>
    </row>
    <row r="137" spans="1:14" ht="15.75" x14ac:dyDescent="0.25">
      <c r="A137" s="175"/>
      <c r="B137" s="37" t="s">
        <v>173</v>
      </c>
      <c r="C137" s="38"/>
      <c r="D137" s="36">
        <v>1966.3</v>
      </c>
      <c r="E137" s="39">
        <v>-797.6</v>
      </c>
      <c r="F137" s="35">
        <f t="shared" si="3"/>
        <v>1168.6999999999998</v>
      </c>
    </row>
    <row r="138" spans="1:14" s="11" customFormat="1" ht="15.75" x14ac:dyDescent="0.25">
      <c r="A138" s="175"/>
      <c r="B138" s="37" t="s">
        <v>68</v>
      </c>
      <c r="C138" s="38"/>
      <c r="D138" s="36">
        <v>25694.500000000004</v>
      </c>
      <c r="E138" s="39">
        <f>-3000-45</f>
        <v>-3045</v>
      </c>
      <c r="F138" s="35">
        <f t="shared" si="2"/>
        <v>22649.500000000004</v>
      </c>
      <c r="M138" s="5"/>
      <c r="N138" s="5"/>
    </row>
    <row r="139" spans="1:14" s="11" customFormat="1" ht="15.75" x14ac:dyDescent="0.25">
      <c r="A139" s="175"/>
      <c r="B139" s="37" t="s">
        <v>56</v>
      </c>
      <c r="C139" s="38"/>
      <c r="D139" s="36">
        <v>28130.7</v>
      </c>
      <c r="E139" s="39">
        <f>3000+1500</f>
        <v>4500</v>
      </c>
      <c r="F139" s="35">
        <f t="shared" si="2"/>
        <v>32630.7</v>
      </c>
      <c r="M139" s="5"/>
      <c r="N139" s="5"/>
    </row>
    <row r="140" spans="1:14" s="11" customFormat="1" ht="15.75" x14ac:dyDescent="0.25">
      <c r="A140" s="175"/>
      <c r="B140" s="37" t="s">
        <v>172</v>
      </c>
      <c r="C140" s="38"/>
      <c r="D140" s="36">
        <v>0</v>
      </c>
      <c r="E140" s="39">
        <v>45</v>
      </c>
      <c r="F140" s="35">
        <f>SUM(D140:E140)</f>
        <v>45</v>
      </c>
      <c r="M140" s="5"/>
      <c r="N140" s="5"/>
    </row>
    <row r="141" spans="1:14" ht="15.75" x14ac:dyDescent="0.25">
      <c r="A141" s="175"/>
      <c r="B141" s="37" t="s">
        <v>58</v>
      </c>
      <c r="C141" s="38"/>
      <c r="D141" s="36">
        <v>150</v>
      </c>
      <c r="E141" s="39">
        <v>-62.5</v>
      </c>
      <c r="F141" s="35">
        <f t="shared" si="2"/>
        <v>87.5</v>
      </c>
      <c r="M141" s="11"/>
    </row>
    <row r="142" spans="1:14" ht="15.75" x14ac:dyDescent="0.25">
      <c r="A142" s="175"/>
      <c r="B142" s="37" t="s">
        <v>62</v>
      </c>
      <c r="C142" s="38"/>
      <c r="D142" s="36">
        <v>0.30000000000000004</v>
      </c>
      <c r="E142" s="39">
        <v>0.3</v>
      </c>
      <c r="F142" s="35">
        <f t="shared" si="2"/>
        <v>0.60000000000000009</v>
      </c>
      <c r="M142" s="11"/>
    </row>
    <row r="143" spans="1:14" ht="15.75" x14ac:dyDescent="0.25">
      <c r="A143" s="175"/>
      <c r="B143" s="37" t="s">
        <v>63</v>
      </c>
      <c r="C143" s="38"/>
      <c r="D143" s="36">
        <v>54.8</v>
      </c>
      <c r="E143" s="39">
        <v>62.2</v>
      </c>
      <c r="F143" s="35">
        <f>SUM(D143:E143)</f>
        <v>117</v>
      </c>
      <c r="M143" s="11"/>
    </row>
    <row r="144" spans="1:14" ht="15.75" x14ac:dyDescent="0.25">
      <c r="A144" s="207" t="s">
        <v>109</v>
      </c>
      <c r="B144" s="69" t="s">
        <v>110</v>
      </c>
      <c r="C144" s="70"/>
      <c r="D144" s="36">
        <v>1225.4000000000001</v>
      </c>
      <c r="E144" s="39">
        <f>-332.9967-84.9794+27.62326</f>
        <v>-390.35283999999996</v>
      </c>
      <c r="F144" s="35">
        <f t="shared" si="2"/>
        <v>835.04716000000008</v>
      </c>
      <c r="M144" s="11"/>
    </row>
    <row r="145" spans="1:13" ht="15.75" x14ac:dyDescent="0.25">
      <c r="A145" s="207"/>
      <c r="B145" s="69" t="s">
        <v>111</v>
      </c>
      <c r="C145" s="70"/>
      <c r="D145" s="36">
        <v>10</v>
      </c>
      <c r="E145" s="39">
        <v>-1</v>
      </c>
      <c r="F145" s="35">
        <f t="shared" si="2"/>
        <v>9</v>
      </c>
      <c r="M145" s="11"/>
    </row>
    <row r="146" spans="1:13" ht="15.75" x14ac:dyDescent="0.25">
      <c r="A146" s="207"/>
      <c r="B146" s="69" t="s">
        <v>112</v>
      </c>
      <c r="C146" s="70"/>
      <c r="D146" s="36">
        <v>0</v>
      </c>
      <c r="E146" s="39">
        <f>332.9967+84.9794+1-27.62326</f>
        <v>391.35283999999996</v>
      </c>
      <c r="F146" s="35">
        <f t="shared" si="2"/>
        <v>391.35283999999996</v>
      </c>
      <c r="M146" s="11"/>
    </row>
    <row r="147" spans="1:13" ht="15.75" x14ac:dyDescent="0.25">
      <c r="A147" s="207"/>
      <c r="B147" s="69" t="s">
        <v>147</v>
      </c>
      <c r="C147" s="70"/>
      <c r="D147" s="36">
        <v>6150.1</v>
      </c>
      <c r="E147" s="39">
        <v>1301.5</v>
      </c>
      <c r="F147" s="35">
        <f t="shared" si="2"/>
        <v>7451.6</v>
      </c>
      <c r="M147" s="11"/>
    </row>
    <row r="148" spans="1:13" ht="15.75" x14ac:dyDescent="0.25">
      <c r="A148" s="207"/>
      <c r="B148" s="69" t="s">
        <v>148</v>
      </c>
      <c r="C148" s="70"/>
      <c r="D148" s="36">
        <v>717.4</v>
      </c>
      <c r="E148" s="39">
        <v>213.7</v>
      </c>
      <c r="F148" s="35">
        <f t="shared" si="2"/>
        <v>931.09999999999991</v>
      </c>
      <c r="M148" s="11"/>
    </row>
    <row r="149" spans="1:13" ht="15.75" x14ac:dyDescent="0.25">
      <c r="A149" s="207" t="s">
        <v>34</v>
      </c>
      <c r="B149" s="69" t="s">
        <v>122</v>
      </c>
      <c r="C149" s="70"/>
      <c r="D149" s="36">
        <v>1000</v>
      </c>
      <c r="E149" s="39">
        <v>-200</v>
      </c>
      <c r="F149" s="35">
        <f t="shared" si="2"/>
        <v>800</v>
      </c>
      <c r="M149" s="11"/>
    </row>
    <row r="150" spans="1:13" ht="15.75" x14ac:dyDescent="0.25">
      <c r="A150" s="207"/>
      <c r="B150" s="208" t="s">
        <v>123</v>
      </c>
      <c r="C150" s="209"/>
      <c r="D150" s="36">
        <v>500.6</v>
      </c>
      <c r="E150" s="39">
        <v>-400</v>
      </c>
      <c r="F150" s="35">
        <f t="shared" si="2"/>
        <v>100.60000000000002</v>
      </c>
      <c r="M150" s="11"/>
    </row>
    <row r="151" spans="1:13" ht="15.75" x14ac:dyDescent="0.25">
      <c r="A151" s="207"/>
      <c r="B151" s="176" t="s">
        <v>125</v>
      </c>
      <c r="C151" s="177"/>
      <c r="D151" s="36">
        <v>100</v>
      </c>
      <c r="E151" s="39">
        <v>900</v>
      </c>
      <c r="F151" s="35">
        <f t="shared" si="2"/>
        <v>1000</v>
      </c>
      <c r="M151" s="11"/>
    </row>
    <row r="152" spans="1:13" ht="15.75" x14ac:dyDescent="0.25">
      <c r="A152" s="207"/>
      <c r="B152" s="176" t="s">
        <v>152</v>
      </c>
      <c r="C152" s="177"/>
      <c r="D152" s="36">
        <v>5203.1000000000004</v>
      </c>
      <c r="E152" s="39">
        <v>1554.3</v>
      </c>
      <c r="F152" s="35">
        <f>SUM(D152:E152)</f>
        <v>6757.4000000000005</v>
      </c>
      <c r="M152" s="11"/>
    </row>
    <row r="153" spans="1:13" ht="15.75" x14ac:dyDescent="0.25">
      <c r="A153" s="207"/>
      <c r="B153" s="176" t="s">
        <v>192</v>
      </c>
      <c r="C153" s="177"/>
      <c r="D153" s="36">
        <v>650.9</v>
      </c>
      <c r="E153" s="39">
        <v>220</v>
      </c>
      <c r="F153" s="35">
        <f>SUM(D153:E153)</f>
        <v>870.9</v>
      </c>
      <c r="M153" s="11"/>
    </row>
    <row r="154" spans="1:13" ht="15.75" x14ac:dyDescent="0.25">
      <c r="A154" s="207"/>
      <c r="B154" s="176" t="s">
        <v>124</v>
      </c>
      <c r="C154" s="177"/>
      <c r="D154" s="36">
        <v>1000</v>
      </c>
      <c r="E154" s="39">
        <f>-300-220</f>
        <v>-520</v>
      </c>
      <c r="F154" s="35">
        <f t="shared" si="2"/>
        <v>480</v>
      </c>
      <c r="M154" s="11"/>
    </row>
    <row r="155" spans="1:13" s="11" customFormat="1" ht="15.75" x14ac:dyDescent="0.25">
      <c r="A155" s="174" t="s">
        <v>8</v>
      </c>
      <c r="B155" s="37" t="s">
        <v>180</v>
      </c>
      <c r="C155" s="38"/>
      <c r="D155" s="39">
        <v>7844</v>
      </c>
      <c r="E155" s="39">
        <v>374.3</v>
      </c>
      <c r="F155" s="40">
        <f>SUM(D155:E155)</f>
        <v>8218.2999999999993</v>
      </c>
      <c r="M155" s="5"/>
    </row>
    <row r="156" spans="1:13" s="11" customFormat="1" ht="15.75" x14ac:dyDescent="0.25">
      <c r="A156" s="175"/>
      <c r="B156" s="37" t="s">
        <v>119</v>
      </c>
      <c r="C156" s="38"/>
      <c r="D156" s="39">
        <v>7847.2</v>
      </c>
      <c r="E156" s="39">
        <v>-82</v>
      </c>
      <c r="F156" s="40">
        <f t="shared" si="2"/>
        <v>7765.2</v>
      </c>
      <c r="M156" s="5"/>
    </row>
    <row r="157" spans="1:13" s="11" customFormat="1" ht="15.75" x14ac:dyDescent="0.25">
      <c r="A157" s="175"/>
      <c r="B157" s="37" t="s">
        <v>181</v>
      </c>
      <c r="C157" s="38"/>
      <c r="D157" s="39">
        <v>7765.2</v>
      </c>
      <c r="E157" s="39">
        <f>-374.3+30-5</f>
        <v>-349.3</v>
      </c>
      <c r="F157" s="40">
        <f t="shared" si="2"/>
        <v>7415.9</v>
      </c>
      <c r="M157" s="5"/>
    </row>
    <row r="158" spans="1:13" s="11" customFormat="1" ht="15.75" x14ac:dyDescent="0.25">
      <c r="A158" s="175"/>
      <c r="B158" s="37" t="s">
        <v>120</v>
      </c>
      <c r="C158" s="38"/>
      <c r="D158" s="39">
        <v>0</v>
      </c>
      <c r="E158" s="39">
        <v>82</v>
      </c>
      <c r="F158" s="40">
        <f t="shared" si="2"/>
        <v>82</v>
      </c>
      <c r="M158" s="5"/>
    </row>
    <row r="159" spans="1:13" s="11" customFormat="1" ht="15.75" x14ac:dyDescent="0.25">
      <c r="A159" s="175"/>
      <c r="B159" s="37" t="s">
        <v>43</v>
      </c>
      <c r="C159" s="38"/>
      <c r="D159" s="39">
        <v>56365.4</v>
      </c>
      <c r="E159" s="39">
        <f>-310+300+485+20</f>
        <v>495</v>
      </c>
      <c r="F159" s="40">
        <f t="shared" si="2"/>
        <v>56860.4</v>
      </c>
      <c r="M159" s="5"/>
    </row>
    <row r="160" spans="1:13" s="11" customFormat="1" ht="15.75" x14ac:dyDescent="0.25">
      <c r="A160" s="175"/>
      <c r="B160" s="37" t="s">
        <v>185</v>
      </c>
      <c r="C160" s="38"/>
      <c r="D160" s="39">
        <v>97199.6</v>
      </c>
      <c r="E160" s="39">
        <v>-230</v>
      </c>
      <c r="F160" s="40">
        <f t="shared" ref="F160:F170" si="4">SUM(D160:E160)</f>
        <v>96969.600000000006</v>
      </c>
      <c r="M160" s="5"/>
    </row>
    <row r="161" spans="1:13" s="11" customFormat="1" ht="15.75" x14ac:dyDescent="0.25">
      <c r="A161" s="175"/>
      <c r="B161" s="37" t="s">
        <v>178</v>
      </c>
      <c r="C161" s="38"/>
      <c r="D161" s="39">
        <v>10876.8</v>
      </c>
      <c r="E161" s="39">
        <f>250-15</f>
        <v>235</v>
      </c>
      <c r="F161" s="40">
        <f t="shared" si="4"/>
        <v>11111.8</v>
      </c>
      <c r="M161" s="5"/>
    </row>
    <row r="162" spans="1:13" s="11" customFormat="1" ht="15.75" x14ac:dyDescent="0.25">
      <c r="A162" s="175"/>
      <c r="B162" s="37" t="s">
        <v>39</v>
      </c>
      <c r="C162" s="38"/>
      <c r="D162" s="39">
        <v>15547.7</v>
      </c>
      <c r="E162" s="39">
        <v>-80</v>
      </c>
      <c r="F162" s="40">
        <f t="shared" si="4"/>
        <v>15467.7</v>
      </c>
      <c r="M162" s="5"/>
    </row>
    <row r="163" spans="1:13" s="11" customFormat="1" ht="15.75" x14ac:dyDescent="0.25">
      <c r="A163" s="175"/>
      <c r="B163" s="37" t="s">
        <v>183</v>
      </c>
      <c r="C163" s="38"/>
      <c r="D163" s="39">
        <v>2004</v>
      </c>
      <c r="E163" s="39">
        <v>80</v>
      </c>
      <c r="F163" s="40">
        <f t="shared" si="4"/>
        <v>2084</v>
      </c>
      <c r="M163" s="5"/>
    </row>
    <row r="164" spans="1:13" s="11" customFormat="1" ht="15.75" x14ac:dyDescent="0.25">
      <c r="A164" s="175"/>
      <c r="B164" s="37" t="s">
        <v>179</v>
      </c>
      <c r="C164" s="38"/>
      <c r="D164" s="39">
        <v>13462.5</v>
      </c>
      <c r="E164" s="39">
        <f>60-35</f>
        <v>25</v>
      </c>
      <c r="F164" s="40">
        <f t="shared" si="4"/>
        <v>13487.5</v>
      </c>
      <c r="M164" s="5"/>
    </row>
    <row r="165" spans="1:13" s="11" customFormat="1" ht="15.75" x14ac:dyDescent="0.25">
      <c r="A165" s="175"/>
      <c r="B165" s="37" t="s">
        <v>52</v>
      </c>
      <c r="C165" s="38"/>
      <c r="D165" s="39">
        <v>295.89999999999998</v>
      </c>
      <c r="E165" s="39">
        <v>45</v>
      </c>
      <c r="F165" s="35">
        <f t="shared" si="4"/>
        <v>340.9</v>
      </c>
      <c r="M165" s="5"/>
    </row>
    <row r="166" spans="1:13" ht="15.75" x14ac:dyDescent="0.25">
      <c r="A166" s="175"/>
      <c r="B166" s="176" t="s">
        <v>142</v>
      </c>
      <c r="C166" s="177"/>
      <c r="D166" s="36">
        <v>2640.2</v>
      </c>
      <c r="E166" s="39">
        <v>670.6</v>
      </c>
      <c r="F166" s="40">
        <f t="shared" si="4"/>
        <v>3310.7999999999997</v>
      </c>
    </row>
    <row r="167" spans="1:13" ht="15.75" x14ac:dyDescent="0.25">
      <c r="A167" s="175"/>
      <c r="B167" s="176" t="s">
        <v>177</v>
      </c>
      <c r="C167" s="177"/>
      <c r="D167" s="36">
        <v>4080.5</v>
      </c>
      <c r="E167" s="39">
        <v>1</v>
      </c>
      <c r="F167" s="40">
        <f t="shared" si="4"/>
        <v>4081.5</v>
      </c>
    </row>
    <row r="168" spans="1:13" ht="15.75" x14ac:dyDescent="0.25">
      <c r="A168" s="175"/>
      <c r="B168" s="176" t="s">
        <v>176</v>
      </c>
      <c r="C168" s="177"/>
      <c r="D168" s="36">
        <v>397</v>
      </c>
      <c r="E168" s="39">
        <v>-1</v>
      </c>
      <c r="F168" s="40">
        <f t="shared" si="4"/>
        <v>396</v>
      </c>
    </row>
    <row r="169" spans="1:13" ht="15.75" x14ac:dyDescent="0.25">
      <c r="A169" s="197"/>
      <c r="B169" s="176" t="s">
        <v>182</v>
      </c>
      <c r="C169" s="177"/>
      <c r="D169" s="36">
        <v>29401.1</v>
      </c>
      <c r="E169" s="39">
        <f>-300-250</f>
        <v>-550</v>
      </c>
      <c r="F169" s="40">
        <f t="shared" si="4"/>
        <v>28851.1</v>
      </c>
    </row>
    <row r="170" spans="1:13" ht="16.5" customHeight="1" x14ac:dyDescent="0.25">
      <c r="A170" s="207" t="s">
        <v>14</v>
      </c>
      <c r="B170" s="176" t="s">
        <v>54</v>
      </c>
      <c r="C170" s="177"/>
      <c r="D170" s="36">
        <v>16574.900000000001</v>
      </c>
      <c r="E170" s="39">
        <v>-16</v>
      </c>
      <c r="F170" s="35">
        <f t="shared" si="4"/>
        <v>16558.900000000001</v>
      </c>
    </row>
    <row r="171" spans="1:13" ht="15.75" x14ac:dyDescent="0.25">
      <c r="A171" s="207"/>
      <c r="B171" s="176" t="s">
        <v>40</v>
      </c>
      <c r="C171" s="177"/>
      <c r="D171" s="36">
        <v>31658.2</v>
      </c>
      <c r="E171" s="39">
        <f>758.1+15.6+84.6+1675.9</f>
        <v>2534.2000000000003</v>
      </c>
      <c r="F171" s="35">
        <f t="shared" si="2"/>
        <v>34192.400000000001</v>
      </c>
    </row>
    <row r="172" spans="1:13" ht="15.75" x14ac:dyDescent="0.25">
      <c r="A172" s="207"/>
      <c r="B172" s="176" t="s">
        <v>42</v>
      </c>
      <c r="C172" s="177"/>
      <c r="D172" s="36">
        <v>2042.0000000000002</v>
      </c>
      <c r="E172" s="39">
        <f>47.2+2.2+104.5</f>
        <v>153.9</v>
      </c>
      <c r="F172" s="35">
        <f t="shared" si="2"/>
        <v>2195.9</v>
      </c>
    </row>
    <row r="173" spans="1:13" ht="15.75" x14ac:dyDescent="0.25">
      <c r="A173" s="207"/>
      <c r="B173" s="37" t="s">
        <v>53</v>
      </c>
      <c r="C173" s="38"/>
      <c r="D173" s="36">
        <v>10560.5</v>
      </c>
      <c r="E173" s="39">
        <f>269.6-1.8+596</f>
        <v>863.8</v>
      </c>
      <c r="F173" s="35">
        <f t="shared" si="2"/>
        <v>11424.3</v>
      </c>
    </row>
    <row r="174" spans="1:13" ht="15.75" x14ac:dyDescent="0.25">
      <c r="A174" s="207"/>
      <c r="B174" s="176" t="s">
        <v>73</v>
      </c>
      <c r="C174" s="177"/>
      <c r="D174" s="36">
        <v>731.69999999999993</v>
      </c>
      <c r="E174" s="39">
        <v>213.6</v>
      </c>
      <c r="F174" s="35">
        <f t="shared" si="2"/>
        <v>945.3</v>
      </c>
    </row>
    <row r="175" spans="1:13" ht="15.75" x14ac:dyDescent="0.25">
      <c r="A175" s="207"/>
      <c r="B175" s="176" t="s">
        <v>41</v>
      </c>
      <c r="C175" s="177"/>
      <c r="D175" s="36">
        <v>1922.9</v>
      </c>
      <c r="E175" s="39">
        <f>55.6+120.7</f>
        <v>176.3</v>
      </c>
      <c r="F175" s="35">
        <f t="shared" si="2"/>
        <v>2099.2000000000003</v>
      </c>
    </row>
    <row r="176" spans="1:13" ht="15.75" hidden="1" customHeight="1" x14ac:dyDescent="0.25">
      <c r="A176" s="71"/>
      <c r="B176" s="176" t="s">
        <v>74</v>
      </c>
      <c r="C176" s="177"/>
      <c r="D176" s="36">
        <v>0</v>
      </c>
      <c r="E176" s="39"/>
      <c r="F176" s="35">
        <f t="shared" si="2"/>
        <v>0</v>
      </c>
    </row>
    <row r="177" spans="1:6" ht="15.75" x14ac:dyDescent="0.25">
      <c r="A177" s="174" t="s">
        <v>25</v>
      </c>
      <c r="B177" s="176" t="s">
        <v>116</v>
      </c>
      <c r="C177" s="177"/>
      <c r="D177" s="39">
        <v>16</v>
      </c>
      <c r="E177" s="39">
        <v>1.22</v>
      </c>
      <c r="F177" s="35">
        <f t="shared" si="2"/>
        <v>17.22</v>
      </c>
    </row>
    <row r="178" spans="1:6" ht="15.75" x14ac:dyDescent="0.25">
      <c r="A178" s="175"/>
      <c r="B178" s="176" t="s">
        <v>115</v>
      </c>
      <c r="C178" s="177"/>
      <c r="D178" s="39">
        <v>15</v>
      </c>
      <c r="E178" s="39">
        <v>-1.22</v>
      </c>
      <c r="F178" s="35">
        <f t="shared" si="2"/>
        <v>13.78</v>
      </c>
    </row>
    <row r="179" spans="1:6" ht="15.75" x14ac:dyDescent="0.25">
      <c r="A179" s="175"/>
      <c r="B179" s="176" t="s">
        <v>101</v>
      </c>
      <c r="C179" s="177"/>
      <c r="D179" s="39">
        <v>5945.1</v>
      </c>
      <c r="E179" s="39">
        <v>-34.1</v>
      </c>
      <c r="F179" s="35">
        <f t="shared" si="2"/>
        <v>5911</v>
      </c>
    </row>
    <row r="180" spans="1:6" ht="15.75" x14ac:dyDescent="0.25">
      <c r="A180" s="175"/>
      <c r="B180" s="176" t="s">
        <v>100</v>
      </c>
      <c r="C180" s="177"/>
      <c r="D180" s="39">
        <v>222</v>
      </c>
      <c r="E180" s="39">
        <v>34.1</v>
      </c>
      <c r="F180" s="35">
        <f t="shared" si="2"/>
        <v>256.10000000000002</v>
      </c>
    </row>
    <row r="181" spans="1:6" ht="15.75" x14ac:dyDescent="0.25">
      <c r="A181" s="175"/>
      <c r="B181" s="37" t="s">
        <v>59</v>
      </c>
      <c r="C181" s="38"/>
      <c r="D181" s="39">
        <v>439.4</v>
      </c>
      <c r="E181" s="39">
        <v>14.7</v>
      </c>
      <c r="F181" s="35">
        <f t="shared" si="2"/>
        <v>454.09999999999997</v>
      </c>
    </row>
    <row r="182" spans="1:6" ht="15.75" x14ac:dyDescent="0.25">
      <c r="A182" s="197"/>
      <c r="B182" s="37" t="s">
        <v>60</v>
      </c>
      <c r="C182" s="38"/>
      <c r="D182" s="39">
        <v>1055.5</v>
      </c>
      <c r="E182" s="39">
        <v>-14.7</v>
      </c>
      <c r="F182" s="35">
        <f t="shared" si="2"/>
        <v>1040.8</v>
      </c>
    </row>
    <row r="183" spans="1:6" ht="15.75" x14ac:dyDescent="0.25">
      <c r="A183" s="44" t="s">
        <v>36</v>
      </c>
      <c r="B183" s="176" t="s">
        <v>71</v>
      </c>
      <c r="C183" s="177"/>
      <c r="D183" s="36">
        <v>1316.8</v>
      </c>
      <c r="E183" s="39">
        <v>797.6</v>
      </c>
      <c r="F183" s="35">
        <f>SUM(D183:E183)</f>
        <v>2114.4</v>
      </c>
    </row>
    <row r="184" spans="1:6" ht="15.75" x14ac:dyDescent="0.25">
      <c r="A184" s="174" t="s">
        <v>26</v>
      </c>
      <c r="B184" s="176" t="s">
        <v>93</v>
      </c>
      <c r="C184" s="177"/>
      <c r="D184" s="36">
        <v>790.2</v>
      </c>
      <c r="E184" s="39">
        <v>195.8</v>
      </c>
      <c r="F184" s="40">
        <f t="shared" si="2"/>
        <v>986</v>
      </c>
    </row>
    <row r="185" spans="1:6" ht="15.75" x14ac:dyDescent="0.25">
      <c r="A185" s="175"/>
      <c r="B185" s="176" t="s">
        <v>65</v>
      </c>
      <c r="C185" s="177"/>
      <c r="D185" s="36">
        <v>87823.2</v>
      </c>
      <c r="E185" s="39">
        <v>-3000</v>
      </c>
      <c r="F185" s="40">
        <f t="shared" si="2"/>
        <v>84823.2</v>
      </c>
    </row>
    <row r="186" spans="1:6" ht="15.75" x14ac:dyDescent="0.25">
      <c r="A186" s="175"/>
      <c r="B186" s="176" t="s">
        <v>97</v>
      </c>
      <c r="C186" s="177"/>
      <c r="D186" s="36">
        <v>5736</v>
      </c>
      <c r="E186" s="39">
        <v>3000</v>
      </c>
      <c r="F186" s="40">
        <f t="shared" si="2"/>
        <v>8736</v>
      </c>
    </row>
    <row r="187" spans="1:6" ht="15.75" x14ac:dyDescent="0.25">
      <c r="A187" s="175"/>
      <c r="B187" s="37" t="s">
        <v>75</v>
      </c>
      <c r="C187" s="38"/>
      <c r="D187" s="36">
        <v>26090</v>
      </c>
      <c r="E187" s="39">
        <v>43000</v>
      </c>
      <c r="F187" s="40">
        <f t="shared" si="2"/>
        <v>69090</v>
      </c>
    </row>
    <row r="188" spans="1:6" ht="15.75" x14ac:dyDescent="0.25">
      <c r="A188" s="175"/>
      <c r="B188" s="37" t="s">
        <v>55</v>
      </c>
      <c r="C188" s="38"/>
      <c r="D188" s="36">
        <v>118474.4</v>
      </c>
      <c r="E188" s="39">
        <v>-43000</v>
      </c>
      <c r="F188" s="40">
        <f t="shared" si="2"/>
        <v>75474.399999999994</v>
      </c>
    </row>
    <row r="189" spans="1:6" ht="15.75" x14ac:dyDescent="0.25">
      <c r="A189" s="175"/>
      <c r="B189" s="37" t="s">
        <v>94</v>
      </c>
      <c r="C189" s="38"/>
      <c r="D189" s="36">
        <v>1064.3</v>
      </c>
      <c r="E189" s="39">
        <v>-1.1000000000000001</v>
      </c>
      <c r="F189" s="40">
        <f t="shared" si="2"/>
        <v>1063.2</v>
      </c>
    </row>
    <row r="190" spans="1:6" ht="15.75" x14ac:dyDescent="0.25">
      <c r="A190" s="175"/>
      <c r="B190" s="37" t="s">
        <v>99</v>
      </c>
      <c r="C190" s="38"/>
      <c r="D190" s="36">
        <v>82.3</v>
      </c>
      <c r="E190" s="39">
        <v>1.1000000000000001</v>
      </c>
      <c r="F190" s="40">
        <f t="shared" si="2"/>
        <v>83.399999999999991</v>
      </c>
    </row>
    <row r="191" spans="1:6" ht="15.75" x14ac:dyDescent="0.25">
      <c r="A191" s="175"/>
      <c r="B191" s="176" t="s">
        <v>145</v>
      </c>
      <c r="C191" s="177"/>
      <c r="D191" s="36">
        <v>3115.8</v>
      </c>
      <c r="E191" s="39">
        <v>930.4</v>
      </c>
      <c r="F191" s="40">
        <f t="shared" si="2"/>
        <v>4046.2000000000003</v>
      </c>
    </row>
    <row r="192" spans="1:6" ht="15.75" x14ac:dyDescent="0.25">
      <c r="A192" s="175"/>
      <c r="B192" s="176" t="s">
        <v>99</v>
      </c>
      <c r="C192" s="177"/>
      <c r="D192" s="36">
        <v>150.4</v>
      </c>
      <c r="E192" s="39">
        <v>83.4</v>
      </c>
      <c r="F192" s="40">
        <f t="shared" si="2"/>
        <v>233.8</v>
      </c>
    </row>
    <row r="193" spans="1:13" ht="15.75" x14ac:dyDescent="0.25">
      <c r="A193" s="175"/>
      <c r="B193" s="176" t="s">
        <v>144</v>
      </c>
      <c r="C193" s="177"/>
      <c r="D193" s="36">
        <v>4663.7</v>
      </c>
      <c r="E193" s="39">
        <v>1393.2</v>
      </c>
      <c r="F193" s="40">
        <f t="shared" si="2"/>
        <v>6056.9</v>
      </c>
    </row>
    <row r="194" spans="1:13" ht="15.75" x14ac:dyDescent="0.25">
      <c r="A194" s="175"/>
      <c r="B194" s="176" t="s">
        <v>146</v>
      </c>
      <c r="C194" s="177"/>
      <c r="D194" s="36">
        <v>9188.4</v>
      </c>
      <c r="E194" s="39">
        <v>2190.4</v>
      </c>
      <c r="F194" s="40">
        <f t="shared" si="2"/>
        <v>11378.8</v>
      </c>
    </row>
    <row r="195" spans="1:13" ht="15.75" x14ac:dyDescent="0.25">
      <c r="A195" s="7" t="s">
        <v>6</v>
      </c>
      <c r="B195" s="184"/>
      <c r="C195" s="184"/>
      <c r="D195" s="8" t="s">
        <v>20</v>
      </c>
      <c r="E195" s="9">
        <f>SUM(E121:E194)</f>
        <v>28966.100000000002</v>
      </c>
      <c r="F195" s="8"/>
      <c r="G195" s="5">
        <f>24924+45+1500+2497.1</f>
        <v>28966.1</v>
      </c>
      <c r="H195" s="59">
        <f>G195-E195</f>
        <v>0</v>
      </c>
      <c r="I195" s="5">
        <f>24924-83.4-2190.4-1589-930.4-670.6-1301.5-213.7-7447-313-849-1543.8-4609.7-219.6-64.5-1554.3-213.6-1130.5</f>
        <v>-3.4106051316484809E-12</v>
      </c>
      <c r="J195" s="16">
        <f>I195-H195</f>
        <v>-3.4106051316484809E-12</v>
      </c>
    </row>
    <row r="196" spans="1:13" ht="7.5" customHeight="1" x14ac:dyDescent="0.25">
      <c r="A196" s="2"/>
      <c r="B196" s="3"/>
      <c r="C196" s="3"/>
      <c r="D196" s="4"/>
      <c r="E196" s="1"/>
      <c r="F196" s="4"/>
    </row>
    <row r="197" spans="1:13" s="61" customFormat="1" ht="96.75" customHeight="1" x14ac:dyDescent="0.25">
      <c r="A197" s="198" t="s">
        <v>241</v>
      </c>
      <c r="B197" s="198"/>
      <c r="C197" s="198"/>
      <c r="D197" s="198"/>
      <c r="E197" s="198"/>
      <c r="F197" s="198"/>
    </row>
    <row r="198" spans="1:13" ht="16.5" customHeight="1" x14ac:dyDescent="0.25">
      <c r="A198" s="198" t="s">
        <v>232</v>
      </c>
      <c r="B198" s="198"/>
      <c r="C198" s="198"/>
      <c r="D198" s="198"/>
      <c r="E198" s="198"/>
      <c r="F198" s="198"/>
      <c r="G198" s="45"/>
      <c r="H198" s="45"/>
      <c r="I198" s="45"/>
      <c r="J198" s="45"/>
      <c r="K198" s="45"/>
      <c r="L198" s="45"/>
      <c r="M198" s="45"/>
    </row>
    <row r="199" spans="1:13" s="58" customFormat="1" ht="11.25" x14ac:dyDescent="0.2">
      <c r="A199" s="56"/>
      <c r="B199" s="56"/>
      <c r="C199" s="56"/>
      <c r="D199" s="56"/>
      <c r="E199" s="56"/>
      <c r="F199" s="57" t="s">
        <v>7</v>
      </c>
    </row>
    <row r="200" spans="1:13" ht="15.75" customHeight="1" x14ac:dyDescent="0.25">
      <c r="A200" s="205" t="s">
        <v>10</v>
      </c>
      <c r="B200" s="206"/>
      <c r="C200" s="173" t="s">
        <v>11</v>
      </c>
      <c r="D200" s="173"/>
      <c r="E200" s="173"/>
      <c r="F200" s="173"/>
    </row>
    <row r="201" spans="1:13" ht="17.25" customHeight="1" x14ac:dyDescent="0.25">
      <c r="A201" s="41" t="s">
        <v>12</v>
      </c>
      <c r="B201" s="72">
        <v>33.5</v>
      </c>
      <c r="C201" s="185" t="s">
        <v>27</v>
      </c>
      <c r="D201" s="186"/>
      <c r="E201" s="187"/>
      <c r="F201" s="202">
        <f>E61</f>
        <v>-6208.4937599999994</v>
      </c>
      <c r="M201" s="43"/>
    </row>
    <row r="202" spans="1:13" ht="15.75" customHeight="1" x14ac:dyDescent="0.2">
      <c r="A202" s="42" t="s">
        <v>13</v>
      </c>
      <c r="B202" s="72">
        <f>-7537.9+30.91729+544.98895</f>
        <v>-6961.9937599999994</v>
      </c>
      <c r="C202" s="188"/>
      <c r="D202" s="189"/>
      <c r="E202" s="190"/>
      <c r="F202" s="203"/>
    </row>
    <row r="203" spans="1:13" ht="16.5" customHeight="1" x14ac:dyDescent="0.25">
      <c r="A203" s="41" t="s">
        <v>28</v>
      </c>
      <c r="B203" s="72">
        <v>720</v>
      </c>
      <c r="C203" s="191"/>
      <c r="D203" s="192"/>
      <c r="E203" s="193"/>
      <c r="F203" s="204"/>
      <c r="G203" s="5">
        <f>-48.5-182.6+30.6-370.6-1713.1+150+1563.1+8173+48.5</f>
        <v>7650.4</v>
      </c>
      <c r="H203" s="16">
        <f>G203-E195</f>
        <v>-21315.700000000004</v>
      </c>
    </row>
    <row r="204" spans="1:13" ht="16.5" customHeight="1" x14ac:dyDescent="0.2">
      <c r="A204" s="194" t="s">
        <v>153</v>
      </c>
      <c r="B204" s="202">
        <v>24924</v>
      </c>
      <c r="C204" s="181" t="s">
        <v>154</v>
      </c>
      <c r="D204" s="182"/>
      <c r="E204" s="183"/>
      <c r="F204" s="74">
        <v>7447</v>
      </c>
      <c r="H204" s="16"/>
    </row>
    <row r="205" spans="1:13" ht="16.5" customHeight="1" x14ac:dyDescent="0.2">
      <c r="A205" s="195"/>
      <c r="B205" s="203"/>
      <c r="C205" s="181" t="s">
        <v>168</v>
      </c>
      <c r="D205" s="182"/>
      <c r="E205" s="183"/>
      <c r="F205" s="74">
        <f>313-84.6</f>
        <v>228.4</v>
      </c>
      <c r="H205" s="16"/>
    </row>
    <row r="206" spans="1:13" ht="16.5" customHeight="1" x14ac:dyDescent="0.2">
      <c r="A206" s="195"/>
      <c r="B206" s="203"/>
      <c r="C206" s="181" t="s">
        <v>155</v>
      </c>
      <c r="D206" s="182"/>
      <c r="E206" s="183"/>
      <c r="F206" s="74">
        <v>849</v>
      </c>
      <c r="H206" s="16"/>
    </row>
    <row r="207" spans="1:13" ht="16.5" customHeight="1" x14ac:dyDescent="0.2">
      <c r="A207" s="195"/>
      <c r="B207" s="203"/>
      <c r="C207" s="181" t="s">
        <v>156</v>
      </c>
      <c r="D207" s="182"/>
      <c r="E207" s="183"/>
      <c r="F207" s="74">
        <v>1543.8</v>
      </c>
      <c r="H207" s="16"/>
    </row>
    <row r="208" spans="1:13" ht="16.5" customHeight="1" x14ac:dyDescent="0.2">
      <c r="A208" s="195"/>
      <c r="B208" s="203"/>
      <c r="C208" s="181" t="s">
        <v>161</v>
      </c>
      <c r="D208" s="182"/>
      <c r="E208" s="183"/>
      <c r="F208" s="74">
        <v>1554.3</v>
      </c>
      <c r="H208" s="16"/>
    </row>
    <row r="209" spans="1:13" ht="16.5" customHeight="1" x14ac:dyDescent="0.2">
      <c r="A209" s="195"/>
      <c r="B209" s="203"/>
      <c r="C209" s="181" t="s">
        <v>157</v>
      </c>
      <c r="D209" s="182"/>
      <c r="E209" s="183"/>
      <c r="F209" s="74">
        <v>213.7</v>
      </c>
      <c r="H209" s="16"/>
    </row>
    <row r="210" spans="1:13" ht="16.5" customHeight="1" x14ac:dyDescent="0.2">
      <c r="A210" s="195"/>
      <c r="B210" s="203"/>
      <c r="C210" s="181" t="s">
        <v>158</v>
      </c>
      <c r="D210" s="182"/>
      <c r="E210" s="183"/>
      <c r="F210" s="74">
        <v>1301.5</v>
      </c>
      <c r="H210" s="16"/>
    </row>
    <row r="211" spans="1:13" ht="33" customHeight="1" x14ac:dyDescent="0.2">
      <c r="A211" s="195"/>
      <c r="B211" s="203"/>
      <c r="C211" s="181" t="s">
        <v>159</v>
      </c>
      <c r="D211" s="182"/>
      <c r="E211" s="183"/>
      <c r="F211" s="74">
        <v>213.6</v>
      </c>
      <c r="H211" s="16"/>
    </row>
    <row r="212" spans="1:13" ht="14.25" customHeight="1" x14ac:dyDescent="0.2">
      <c r="A212" s="195"/>
      <c r="B212" s="203"/>
      <c r="C212" s="181" t="s">
        <v>160</v>
      </c>
      <c r="D212" s="182"/>
      <c r="E212" s="183"/>
      <c r="F212" s="74">
        <f>1130.5+84.6</f>
        <v>1215.0999999999999</v>
      </c>
      <c r="H212" s="16"/>
    </row>
    <row r="213" spans="1:13" ht="33" customHeight="1" x14ac:dyDescent="0.2">
      <c r="A213" s="195"/>
      <c r="B213" s="203"/>
      <c r="C213" s="181" t="s">
        <v>162</v>
      </c>
      <c r="D213" s="182"/>
      <c r="E213" s="183"/>
      <c r="F213" s="74">
        <v>670.6</v>
      </c>
      <c r="H213" s="16"/>
    </row>
    <row r="214" spans="1:13" ht="16.5" customHeight="1" x14ac:dyDescent="0.2">
      <c r="A214" s="195"/>
      <c r="B214" s="203"/>
      <c r="C214" s="181" t="s">
        <v>163</v>
      </c>
      <c r="D214" s="182"/>
      <c r="E214" s="183"/>
      <c r="F214" s="74">
        <v>930.4</v>
      </c>
      <c r="H214" s="16"/>
    </row>
    <row r="215" spans="1:13" ht="16.5" customHeight="1" x14ac:dyDescent="0.2">
      <c r="A215" s="195"/>
      <c r="B215" s="203"/>
      <c r="C215" s="181" t="s">
        <v>164</v>
      </c>
      <c r="D215" s="182"/>
      <c r="E215" s="183"/>
      <c r="F215" s="74">
        <v>1589</v>
      </c>
      <c r="H215" s="16"/>
    </row>
    <row r="216" spans="1:13" ht="16.5" customHeight="1" x14ac:dyDescent="0.2">
      <c r="A216" s="195"/>
      <c r="B216" s="203"/>
      <c r="C216" s="181" t="s">
        <v>163</v>
      </c>
      <c r="D216" s="182"/>
      <c r="E216" s="183"/>
      <c r="F216" s="74">
        <v>2190.4</v>
      </c>
      <c r="H216" s="16"/>
    </row>
    <row r="217" spans="1:13" ht="16.5" customHeight="1" x14ac:dyDescent="0.2">
      <c r="A217" s="195"/>
      <c r="B217" s="203"/>
      <c r="C217" s="181" t="s">
        <v>165</v>
      </c>
      <c r="D217" s="182"/>
      <c r="E217" s="183"/>
      <c r="F217" s="74">
        <v>4609.7</v>
      </c>
      <c r="H217" s="16"/>
    </row>
    <row r="218" spans="1:13" ht="16.5" customHeight="1" x14ac:dyDescent="0.2">
      <c r="A218" s="195"/>
      <c r="B218" s="203"/>
      <c r="C218" s="199" t="s">
        <v>88</v>
      </c>
      <c r="D218" s="200"/>
      <c r="E218" s="201"/>
      <c r="F218" s="74">
        <v>64.5</v>
      </c>
      <c r="H218" s="16"/>
    </row>
    <row r="219" spans="1:13" ht="16.5" customHeight="1" x14ac:dyDescent="0.2">
      <c r="A219" s="195"/>
      <c r="B219" s="203"/>
      <c r="C219" s="181" t="s">
        <v>166</v>
      </c>
      <c r="D219" s="182"/>
      <c r="E219" s="183"/>
      <c r="F219" s="74">
        <v>219.6</v>
      </c>
      <c r="H219" s="16"/>
    </row>
    <row r="220" spans="1:13" ht="16.5" customHeight="1" x14ac:dyDescent="0.2">
      <c r="A220" s="196"/>
      <c r="B220" s="204"/>
      <c r="C220" s="181" t="s">
        <v>167</v>
      </c>
      <c r="D220" s="182"/>
      <c r="E220" s="183"/>
      <c r="F220" s="74">
        <v>83.4</v>
      </c>
      <c r="H220" s="16"/>
    </row>
    <row r="221" spans="1:13" ht="48" customHeight="1" x14ac:dyDescent="0.2">
      <c r="A221" s="60" t="s">
        <v>84</v>
      </c>
      <c r="B221" s="73">
        <v>65</v>
      </c>
      <c r="C221" s="181" t="s">
        <v>170</v>
      </c>
      <c r="D221" s="182"/>
      <c r="E221" s="183"/>
      <c r="F221" s="72">
        <v>45</v>
      </c>
    </row>
    <row r="222" spans="1:13" ht="16.5" customHeight="1" x14ac:dyDescent="0.2">
      <c r="A222" s="60" t="s">
        <v>22</v>
      </c>
      <c r="B222" s="73">
        <v>1500</v>
      </c>
      <c r="C222" s="181" t="s">
        <v>89</v>
      </c>
      <c r="D222" s="182"/>
      <c r="E222" s="183"/>
      <c r="F222" s="75">
        <v>1500</v>
      </c>
    </row>
    <row r="223" spans="1:13" ht="30.75" customHeight="1" x14ac:dyDescent="0.2">
      <c r="A223" s="76" t="s">
        <v>193</v>
      </c>
      <c r="B223" s="72">
        <v>2497.1</v>
      </c>
      <c r="C223" s="181" t="s">
        <v>160</v>
      </c>
      <c r="D223" s="182"/>
      <c r="E223" s="183"/>
      <c r="F223" s="72">
        <v>2497.1</v>
      </c>
    </row>
    <row r="224" spans="1:13" ht="15" x14ac:dyDescent="0.25">
      <c r="A224" s="18" t="s">
        <v>9</v>
      </c>
      <c r="B224" s="77">
        <f>SUM(B201:B222)</f>
        <v>20280.506240000002</v>
      </c>
      <c r="C224" s="178" t="s">
        <v>9</v>
      </c>
      <c r="D224" s="178"/>
      <c r="E224" s="178"/>
      <c r="F224" s="78">
        <f>SUM(F201:F222)</f>
        <v>20260.506239999999</v>
      </c>
      <c r="M224" s="43">
        <f>B224-F224</f>
        <v>20.000000000003638</v>
      </c>
    </row>
    <row r="225" spans="1:12" ht="0.75" customHeight="1" x14ac:dyDescent="0.25">
      <c r="A225" s="13"/>
      <c r="B225" s="21"/>
      <c r="C225" s="13"/>
      <c r="D225" s="13"/>
      <c r="E225" s="13"/>
      <c r="F225" s="24">
        <f>F224-B224</f>
        <v>-20.000000000003638</v>
      </c>
    </row>
    <row r="226" spans="1:12" ht="18" customHeight="1" x14ac:dyDescent="0.25">
      <c r="A226" s="179" t="s">
        <v>66</v>
      </c>
      <c r="B226" s="179"/>
      <c r="C226" s="179"/>
      <c r="D226" s="179"/>
      <c r="E226" s="180" t="s">
        <v>67</v>
      </c>
      <c r="F226" s="180"/>
    </row>
    <row r="227" spans="1:12" ht="1.5" customHeight="1" x14ac:dyDescent="0.25">
      <c r="A227" s="2"/>
      <c r="B227" s="3"/>
      <c r="C227" s="3"/>
      <c r="D227" s="4"/>
      <c r="E227" s="1"/>
      <c r="F227" s="4"/>
    </row>
    <row r="228" spans="1:12" ht="15.75" customHeight="1" x14ac:dyDescent="0.2">
      <c r="B228" s="16"/>
    </row>
    <row r="229" spans="1:12" ht="17.25" customHeight="1" x14ac:dyDescent="0.2"/>
    <row r="230" spans="1:12" ht="14.25" customHeight="1" x14ac:dyDescent="0.2">
      <c r="G230" s="16"/>
      <c r="H230" s="16"/>
      <c r="J230" s="16"/>
      <c r="L230" s="16"/>
    </row>
    <row r="231" spans="1:12" ht="14.25" customHeight="1" x14ac:dyDescent="0.2">
      <c r="G231" s="16"/>
      <c r="H231" s="16"/>
      <c r="J231" s="16"/>
      <c r="L231" s="16"/>
    </row>
  </sheetData>
  <mergeCells count="152">
    <mergeCell ref="A29:F29"/>
    <mergeCell ref="A34:F34"/>
    <mergeCell ref="A35:F35"/>
    <mergeCell ref="A36:F36"/>
    <mergeCell ref="A30:F30"/>
    <mergeCell ref="A31:F31"/>
    <mergeCell ref="A32:F32"/>
    <mergeCell ref="A33:F33"/>
    <mergeCell ref="A1:F1"/>
    <mergeCell ref="A2:F2"/>
    <mergeCell ref="A3:F3"/>
    <mergeCell ref="A4:F4"/>
    <mergeCell ref="A5:F5"/>
    <mergeCell ref="A6:F6"/>
    <mergeCell ref="A7:F7"/>
    <mergeCell ref="A8:F8"/>
    <mergeCell ref="A28:F28"/>
    <mergeCell ref="A9:F9"/>
    <mergeCell ref="A27:F27"/>
    <mergeCell ref="A37:F37"/>
    <mergeCell ref="A38:F38"/>
    <mergeCell ref="A39:F39"/>
    <mergeCell ref="A40:F40"/>
    <mergeCell ref="A41:F41"/>
    <mergeCell ref="A42:F42"/>
    <mergeCell ref="B48:C48"/>
    <mergeCell ref="A49:A51"/>
    <mergeCell ref="B49:C49"/>
    <mergeCell ref="A43:F43"/>
    <mergeCell ref="A44:F44"/>
    <mergeCell ref="B46:C46"/>
    <mergeCell ref="B47:C47"/>
    <mergeCell ref="A47:A48"/>
    <mergeCell ref="A52:A60"/>
    <mergeCell ref="B61:C61"/>
    <mergeCell ref="A63:F63"/>
    <mergeCell ref="A64:F64"/>
    <mergeCell ref="A65:F65"/>
    <mergeCell ref="A66:F66"/>
    <mergeCell ref="A71:F71"/>
    <mergeCell ref="A72:F72"/>
    <mergeCell ref="A75:F75"/>
    <mergeCell ref="A67:F67"/>
    <mergeCell ref="A68:F68"/>
    <mergeCell ref="A69:F69"/>
    <mergeCell ref="A70:F70"/>
    <mergeCell ref="A73:F73"/>
    <mergeCell ref="A74:F74"/>
    <mergeCell ref="A84:F84"/>
    <mergeCell ref="A82:F82"/>
    <mergeCell ref="A85:F85"/>
    <mergeCell ref="A86:F86"/>
    <mergeCell ref="A76:F76"/>
    <mergeCell ref="A77:F77"/>
    <mergeCell ref="A79:F79"/>
    <mergeCell ref="A78:F78"/>
    <mergeCell ref="A81:F81"/>
    <mergeCell ref="A80:F80"/>
    <mergeCell ref="A83:F83"/>
    <mergeCell ref="A116:F116"/>
    <mergeCell ref="A118:F118"/>
    <mergeCell ref="A114:F114"/>
    <mergeCell ref="A87:F87"/>
    <mergeCell ref="A89:F89"/>
    <mergeCell ref="A90:F90"/>
    <mergeCell ref="A91:F91"/>
    <mergeCell ref="A92:F92"/>
    <mergeCell ref="A93:F93"/>
    <mergeCell ref="A94:F94"/>
    <mergeCell ref="A95:F95"/>
    <mergeCell ref="A97:F97"/>
    <mergeCell ref="B176:C176"/>
    <mergeCell ref="B153:C153"/>
    <mergeCell ref="B166:C166"/>
    <mergeCell ref="B167:C167"/>
    <mergeCell ref="B191:C191"/>
    <mergeCell ref="B192:C192"/>
    <mergeCell ref="B177:C177"/>
    <mergeCell ref="B178:C178"/>
    <mergeCell ref="A98:F98"/>
    <mergeCell ref="A100:F100"/>
    <mergeCell ref="A102:F102"/>
    <mergeCell ref="B120:C120"/>
    <mergeCell ref="A121:A143"/>
    <mergeCell ref="A103:F103"/>
    <mergeCell ref="A105:F105"/>
    <mergeCell ref="A107:F107"/>
    <mergeCell ref="A108:F108"/>
    <mergeCell ref="A109:F109"/>
    <mergeCell ref="A110:F110"/>
    <mergeCell ref="A115:F115"/>
    <mergeCell ref="A111:F111"/>
    <mergeCell ref="A113:F113"/>
    <mergeCell ref="A117:F117"/>
    <mergeCell ref="A112:F112"/>
    <mergeCell ref="A170:A175"/>
    <mergeCell ref="A144:A148"/>
    <mergeCell ref="A149:A154"/>
    <mergeCell ref="B150:C150"/>
    <mergeCell ref="B151:C151"/>
    <mergeCell ref="B152:C152"/>
    <mergeCell ref="B154:C154"/>
    <mergeCell ref="B171:C171"/>
    <mergeCell ref="B172:C172"/>
    <mergeCell ref="B174:C174"/>
    <mergeCell ref="B175:C175"/>
    <mergeCell ref="B169:C169"/>
    <mergeCell ref="B170:C170"/>
    <mergeCell ref="B179:C179"/>
    <mergeCell ref="B180:C180"/>
    <mergeCell ref="B183:C183"/>
    <mergeCell ref="B186:C186"/>
    <mergeCell ref="C201:E203"/>
    <mergeCell ref="A204:A220"/>
    <mergeCell ref="A155:A169"/>
    <mergeCell ref="B168:C168"/>
    <mergeCell ref="A197:F197"/>
    <mergeCell ref="C216:E216"/>
    <mergeCell ref="C217:E217"/>
    <mergeCell ref="C218:E218"/>
    <mergeCell ref="B204:B220"/>
    <mergeCell ref="C204:E204"/>
    <mergeCell ref="C205:E205"/>
    <mergeCell ref="C206:E206"/>
    <mergeCell ref="C207:E207"/>
    <mergeCell ref="C208:E208"/>
    <mergeCell ref="C209:E209"/>
    <mergeCell ref="A177:A182"/>
    <mergeCell ref="B193:C193"/>
    <mergeCell ref="F201:F203"/>
    <mergeCell ref="A198:F198"/>
    <mergeCell ref="A200:B200"/>
    <mergeCell ref="C200:F200"/>
    <mergeCell ref="A184:A194"/>
    <mergeCell ref="B184:C184"/>
    <mergeCell ref="C224:E224"/>
    <mergeCell ref="A226:D226"/>
    <mergeCell ref="E226:F226"/>
    <mergeCell ref="C210:E210"/>
    <mergeCell ref="C211:E211"/>
    <mergeCell ref="C212:E212"/>
    <mergeCell ref="C213:E213"/>
    <mergeCell ref="C214:E214"/>
    <mergeCell ref="C222:E222"/>
    <mergeCell ref="C221:E221"/>
    <mergeCell ref="C223:E223"/>
    <mergeCell ref="C219:E219"/>
    <mergeCell ref="C220:E220"/>
    <mergeCell ref="C215:E215"/>
    <mergeCell ref="B194:C194"/>
    <mergeCell ref="B195:C195"/>
    <mergeCell ref="B185:C185"/>
  </mergeCells>
  <pageMargins left="0.47244094488188981" right="0" top="0.6" bottom="0.17" header="0.15748031496062992" footer="0.11811023622047245"/>
  <pageSetup paperSize="9" scale="86" fitToHeight="14" orientation="portrait" r:id="rId1"/>
  <headerFooter alignWithMargins="0">
    <oddHeader>&amp;C&amp;P</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I252"/>
  <sheetViews>
    <sheetView tabSelected="1" view="pageBreakPreview" topLeftCell="A120" zoomScaleNormal="100" zoomScaleSheetLayoutView="100" workbookViewId="0">
      <selection activeCell="F130" sqref="F130:F131"/>
    </sheetView>
  </sheetViews>
  <sheetFormatPr defaultColWidth="9.140625" defaultRowHeight="18" x14ac:dyDescent="0.25"/>
  <cols>
    <col min="1" max="1" width="48.7109375" style="79" customWidth="1"/>
    <col min="2" max="2" width="15.85546875" style="79" customWidth="1"/>
    <col min="3" max="3" width="15.42578125" style="79" customWidth="1"/>
    <col min="4" max="4" width="15.7109375" style="79" customWidth="1"/>
    <col min="5" max="5" width="20.5703125" style="99" customWidth="1"/>
    <col min="6" max="6" width="21.140625" style="79" customWidth="1"/>
    <col min="7" max="7" width="20.42578125" style="95" customWidth="1"/>
    <col min="8" max="8" width="21.85546875" style="86" customWidth="1"/>
    <col min="9" max="9" width="15.85546875" style="79" customWidth="1"/>
    <col min="10" max="10" width="9.140625" style="79"/>
    <col min="11" max="11" width="11.7109375" style="79" customWidth="1"/>
    <col min="12" max="12" width="12.140625" style="79" customWidth="1"/>
    <col min="13" max="16384" width="9.140625" style="79"/>
  </cols>
  <sheetData>
    <row r="1" spans="1:8" ht="19.5" customHeight="1" x14ac:dyDescent="0.3">
      <c r="A1" s="271" t="s">
        <v>0</v>
      </c>
      <c r="B1" s="271"/>
      <c r="C1" s="271"/>
      <c r="D1" s="271"/>
      <c r="E1" s="271"/>
      <c r="F1" s="271"/>
    </row>
    <row r="2" spans="1:8" ht="66.75" customHeight="1" x14ac:dyDescent="0.25">
      <c r="A2" s="272" t="s">
        <v>247</v>
      </c>
      <c r="B2" s="272"/>
      <c r="C2" s="272"/>
      <c r="D2" s="272"/>
      <c r="E2" s="272"/>
      <c r="F2" s="272"/>
      <c r="G2" s="125" t="s">
        <v>246</v>
      </c>
    </row>
    <row r="3" spans="1:8" ht="17.45" customHeight="1" x14ac:dyDescent="0.25">
      <c r="A3" s="273" t="s">
        <v>421</v>
      </c>
      <c r="B3" s="273"/>
      <c r="C3" s="273"/>
      <c r="D3" s="273"/>
      <c r="E3" s="273"/>
      <c r="F3" s="273"/>
    </row>
    <row r="4" spans="1:8" ht="24.75" customHeight="1" x14ac:dyDescent="0.25">
      <c r="A4" s="154" t="s">
        <v>249</v>
      </c>
      <c r="B4" s="154"/>
      <c r="C4" s="154"/>
      <c r="D4" s="154"/>
      <c r="E4" s="154"/>
      <c r="F4" s="154"/>
    </row>
    <row r="5" spans="1:8" ht="36" customHeight="1" x14ac:dyDescent="0.25">
      <c r="A5" s="275" t="s">
        <v>437</v>
      </c>
      <c r="B5" s="275"/>
      <c r="C5" s="275"/>
      <c r="D5" s="275"/>
      <c r="E5" s="275"/>
      <c r="F5" s="275"/>
    </row>
    <row r="6" spans="1:8" ht="18.75" x14ac:dyDescent="0.25">
      <c r="A6" s="154"/>
      <c r="B6" s="154"/>
      <c r="C6" s="154"/>
      <c r="D6" s="154"/>
      <c r="E6" s="154"/>
      <c r="F6" s="154"/>
    </row>
    <row r="7" spans="1:8" ht="18.75" x14ac:dyDescent="0.3">
      <c r="A7" s="274" t="s">
        <v>384</v>
      </c>
      <c r="B7" s="274"/>
      <c r="C7" s="274"/>
      <c r="D7" s="274"/>
      <c r="E7" s="154"/>
      <c r="F7" s="154"/>
      <c r="G7" s="83">
        <v>147269</v>
      </c>
      <c r="H7" s="112"/>
    </row>
    <row r="8" spans="1:8" ht="18.75" x14ac:dyDescent="0.3">
      <c r="A8" s="274" t="s">
        <v>430</v>
      </c>
      <c r="B8" s="274"/>
      <c r="C8" s="274"/>
      <c r="D8" s="274"/>
      <c r="E8" s="155"/>
      <c r="F8" s="135"/>
      <c r="G8" s="83">
        <f>47987.8+5000</f>
        <v>52987.8</v>
      </c>
      <c r="H8" s="112"/>
    </row>
    <row r="9" spans="1:8" ht="30.75" customHeight="1" x14ac:dyDescent="0.3">
      <c r="A9" s="279" t="s">
        <v>387</v>
      </c>
      <c r="B9" s="279"/>
      <c r="C9" s="279"/>
      <c r="D9" s="155"/>
      <c r="E9" s="155"/>
      <c r="F9" s="135"/>
      <c r="G9" s="83">
        <v>314866.40000000002</v>
      </c>
      <c r="H9" s="112"/>
    </row>
    <row r="10" spans="1:8" ht="20.25" hidden="1" customHeight="1" x14ac:dyDescent="0.25">
      <c r="A10" s="280" t="s">
        <v>262</v>
      </c>
      <c r="B10" s="280"/>
      <c r="C10" s="280"/>
      <c r="D10" s="280"/>
      <c r="E10" s="280"/>
      <c r="F10" s="135"/>
      <c r="G10" s="83"/>
      <c r="H10" s="112"/>
    </row>
    <row r="11" spans="1:8" ht="23.25" hidden="1" customHeight="1" x14ac:dyDescent="0.25">
      <c r="A11" s="280" t="s">
        <v>267</v>
      </c>
      <c r="B11" s="280"/>
      <c r="C11" s="280"/>
      <c r="D11" s="280"/>
      <c r="E11" s="280"/>
      <c r="F11" s="280"/>
      <c r="G11" s="83"/>
      <c r="H11" s="112"/>
    </row>
    <row r="12" spans="1:8" ht="94.5" hidden="1" customHeight="1" x14ac:dyDescent="0.25">
      <c r="A12" s="280" t="s">
        <v>268</v>
      </c>
      <c r="B12" s="280"/>
      <c r="C12" s="280"/>
      <c r="D12" s="280"/>
      <c r="E12" s="280"/>
      <c r="F12" s="280"/>
      <c r="G12" s="83"/>
      <c r="H12" s="112"/>
    </row>
    <row r="13" spans="1:8" ht="24" hidden="1" customHeight="1" x14ac:dyDescent="0.25">
      <c r="A13" s="136"/>
      <c r="B13" s="136"/>
      <c r="C13" s="136"/>
      <c r="D13" s="136"/>
      <c r="E13" s="136"/>
      <c r="F13" s="136"/>
      <c r="G13" s="83"/>
      <c r="H13" s="112"/>
    </row>
    <row r="14" spans="1:8" ht="56.25" hidden="1" customHeight="1" x14ac:dyDescent="0.25">
      <c r="A14" s="137" t="s">
        <v>15</v>
      </c>
      <c r="B14" s="281" t="s">
        <v>256</v>
      </c>
      <c r="C14" s="281"/>
      <c r="D14" s="153" t="s">
        <v>16</v>
      </c>
      <c r="E14" s="153" t="s">
        <v>17</v>
      </c>
      <c r="F14" s="92"/>
      <c r="G14" s="83"/>
      <c r="H14" s="93"/>
    </row>
    <row r="15" spans="1:8" ht="123" hidden="1" customHeight="1" x14ac:dyDescent="0.25">
      <c r="A15" s="138" t="s">
        <v>266</v>
      </c>
      <c r="B15" s="276"/>
      <c r="C15" s="277"/>
      <c r="D15" s="153"/>
      <c r="E15" s="153">
        <f t="shared" ref="E15:E17" si="0">D15-B15</f>
        <v>0</v>
      </c>
      <c r="F15" s="92"/>
      <c r="G15" s="83"/>
      <c r="H15" s="93"/>
    </row>
    <row r="16" spans="1:8" ht="122.25" hidden="1" customHeight="1" x14ac:dyDescent="0.25">
      <c r="A16" s="138" t="s">
        <v>264</v>
      </c>
      <c r="B16" s="276"/>
      <c r="C16" s="277"/>
      <c r="D16" s="153"/>
      <c r="E16" s="153">
        <f t="shared" si="0"/>
        <v>0</v>
      </c>
      <c r="F16" s="92"/>
      <c r="G16" s="83"/>
      <c r="H16" s="93"/>
    </row>
    <row r="17" spans="1:8" ht="138.75" hidden="1" customHeight="1" x14ac:dyDescent="0.25">
      <c r="A17" s="138" t="s">
        <v>263</v>
      </c>
      <c r="B17" s="276"/>
      <c r="C17" s="277"/>
      <c r="D17" s="153"/>
      <c r="E17" s="153">
        <f t="shared" si="0"/>
        <v>0</v>
      </c>
      <c r="F17" s="92"/>
      <c r="G17" s="83"/>
      <c r="H17" s="93"/>
    </row>
    <row r="18" spans="1:8" ht="94.5" hidden="1" customHeight="1" x14ac:dyDescent="0.25">
      <c r="A18" s="138" t="s">
        <v>265</v>
      </c>
      <c r="B18" s="276"/>
      <c r="C18" s="277"/>
      <c r="D18" s="153"/>
      <c r="E18" s="153">
        <f>D18-B18</f>
        <v>0</v>
      </c>
      <c r="F18" s="92"/>
      <c r="G18" s="83"/>
      <c r="H18" s="93"/>
    </row>
    <row r="19" spans="1:8" ht="151.5" hidden="1" customHeight="1" x14ac:dyDescent="0.25">
      <c r="A19" s="138" t="s">
        <v>255</v>
      </c>
      <c r="B19" s="276"/>
      <c r="C19" s="277"/>
      <c r="D19" s="153"/>
      <c r="E19" s="153">
        <f>D19-B19</f>
        <v>0</v>
      </c>
      <c r="F19" s="92"/>
      <c r="G19" s="83"/>
      <c r="H19" s="93"/>
    </row>
    <row r="20" spans="1:8" ht="18" hidden="1" customHeight="1" x14ac:dyDescent="0.3">
      <c r="A20" s="138"/>
      <c r="B20" s="281"/>
      <c r="C20" s="281"/>
      <c r="D20" s="139"/>
      <c r="E20" s="140">
        <f>SUM(E15:E19)</f>
        <v>0</v>
      </c>
      <c r="F20" s="124"/>
      <c r="G20" s="83"/>
      <c r="H20" s="93"/>
    </row>
    <row r="21" spans="1:8" ht="75.75" hidden="1" customHeight="1" x14ac:dyDescent="0.3">
      <c r="A21" s="278" t="s">
        <v>385</v>
      </c>
      <c r="B21" s="278"/>
      <c r="C21" s="278"/>
      <c r="D21" s="278"/>
      <c r="E21" s="278"/>
      <c r="F21" s="278"/>
      <c r="G21" s="83"/>
      <c r="H21" s="93"/>
    </row>
    <row r="22" spans="1:8" ht="15" hidden="1" customHeight="1" x14ac:dyDescent="0.3">
      <c r="A22" s="113"/>
      <c r="B22" s="91"/>
      <c r="C22" s="156"/>
      <c r="D22" s="124"/>
      <c r="E22" s="91"/>
      <c r="F22" s="124"/>
      <c r="G22" s="83"/>
      <c r="H22" s="93"/>
    </row>
    <row r="23" spans="1:8" ht="23.25" hidden="1" customHeight="1" x14ac:dyDescent="0.3">
      <c r="A23" s="282" t="s">
        <v>386</v>
      </c>
      <c r="B23" s="282"/>
      <c r="C23" s="282"/>
      <c r="D23" s="282"/>
      <c r="E23" s="282"/>
      <c r="F23" s="282"/>
      <c r="G23" s="83"/>
      <c r="H23" s="93"/>
    </row>
    <row r="24" spans="1:8" ht="18.75" customHeight="1" x14ac:dyDescent="0.3">
      <c r="A24" s="124"/>
      <c r="B24" s="124"/>
      <c r="C24" s="124"/>
      <c r="D24" s="124"/>
      <c r="E24" s="124"/>
      <c r="F24" s="124"/>
      <c r="H24" s="93"/>
    </row>
    <row r="25" spans="1:8" ht="23.25" customHeight="1" x14ac:dyDescent="0.25">
      <c r="A25" s="94" t="s">
        <v>250</v>
      </c>
      <c r="B25" s="91"/>
      <c r="C25" s="91"/>
      <c r="D25" s="91"/>
      <c r="E25" s="96"/>
      <c r="F25" s="92"/>
      <c r="H25" s="93"/>
    </row>
    <row r="26" spans="1:8" s="129" customFormat="1" ht="42" customHeight="1" x14ac:dyDescent="0.3">
      <c r="A26" s="283" t="s">
        <v>438</v>
      </c>
      <c r="B26" s="283"/>
      <c r="C26" s="283"/>
      <c r="D26" s="283"/>
      <c r="E26" s="283"/>
      <c r="F26" s="283"/>
      <c r="G26" s="128"/>
    </row>
    <row r="27" spans="1:8" s="131" customFormat="1" ht="18.75" customHeight="1" x14ac:dyDescent="0.3">
      <c r="A27" s="246" t="s">
        <v>31</v>
      </c>
      <c r="B27" s="246"/>
      <c r="C27" s="246"/>
      <c r="D27" s="246"/>
      <c r="E27" s="246"/>
      <c r="F27" s="246"/>
      <c r="G27" s="130"/>
    </row>
    <row r="28" spans="1:8" s="131" customFormat="1" ht="189.75" customHeight="1" x14ac:dyDescent="0.3">
      <c r="A28" s="246" t="s">
        <v>429</v>
      </c>
      <c r="B28" s="246"/>
      <c r="C28" s="246"/>
      <c r="D28" s="246"/>
      <c r="E28" s="246"/>
      <c r="F28" s="246"/>
      <c r="G28" s="130"/>
    </row>
    <row r="29" spans="1:8" s="131" customFormat="1" ht="132" customHeight="1" x14ac:dyDescent="0.3">
      <c r="A29" s="246" t="s">
        <v>439</v>
      </c>
      <c r="B29" s="246"/>
      <c r="C29" s="246"/>
      <c r="D29" s="246"/>
      <c r="E29" s="246"/>
      <c r="F29" s="246"/>
      <c r="G29" s="130"/>
    </row>
    <row r="30" spans="1:8" s="131" customFormat="1" ht="96" customHeight="1" x14ac:dyDescent="0.3">
      <c r="A30" s="246" t="s">
        <v>422</v>
      </c>
      <c r="B30" s="246"/>
      <c r="C30" s="246"/>
      <c r="D30" s="246"/>
      <c r="E30" s="246"/>
      <c r="F30" s="246"/>
      <c r="G30" s="130"/>
    </row>
    <row r="31" spans="1:8" s="131" customFormat="1" ht="244.5" customHeight="1" x14ac:dyDescent="0.3">
      <c r="A31" s="246" t="s">
        <v>423</v>
      </c>
      <c r="B31" s="246"/>
      <c r="C31" s="246"/>
      <c r="D31" s="246"/>
      <c r="E31" s="246"/>
      <c r="F31" s="246"/>
      <c r="G31" s="157"/>
    </row>
    <row r="32" spans="1:8" s="131" customFormat="1" ht="244.5" customHeight="1" x14ac:dyDescent="0.3">
      <c r="A32" s="268" t="s">
        <v>419</v>
      </c>
      <c r="B32" s="268"/>
      <c r="C32" s="268"/>
      <c r="D32" s="268"/>
      <c r="E32" s="268"/>
      <c r="F32" s="268"/>
      <c r="G32" s="172"/>
    </row>
    <row r="33" spans="1:9" s="131" customFormat="1" ht="169.5" customHeight="1" x14ac:dyDescent="0.3">
      <c r="A33" s="268" t="s">
        <v>416</v>
      </c>
      <c r="B33" s="268"/>
      <c r="C33" s="268"/>
      <c r="D33" s="268"/>
      <c r="E33" s="268"/>
      <c r="F33" s="268"/>
      <c r="G33" s="172"/>
    </row>
    <row r="34" spans="1:9" s="131" customFormat="1" ht="279.75" customHeight="1" x14ac:dyDescent="0.3">
      <c r="A34" s="246" t="s">
        <v>424</v>
      </c>
      <c r="B34" s="246"/>
      <c r="C34" s="246"/>
      <c r="D34" s="246"/>
      <c r="E34" s="246"/>
      <c r="F34" s="246"/>
      <c r="G34" s="130"/>
    </row>
    <row r="35" spans="1:9" s="131" customFormat="1" ht="222" customHeight="1" x14ac:dyDescent="0.3">
      <c r="A35" s="246" t="s">
        <v>425</v>
      </c>
      <c r="B35" s="246"/>
      <c r="C35" s="246"/>
      <c r="D35" s="246"/>
      <c r="E35" s="246"/>
      <c r="F35" s="246"/>
      <c r="G35" s="130"/>
    </row>
    <row r="36" spans="1:9" s="131" customFormat="1" ht="157.5" customHeight="1" x14ac:dyDescent="0.3">
      <c r="A36" s="246" t="s">
        <v>431</v>
      </c>
      <c r="B36" s="246"/>
      <c r="C36" s="246"/>
      <c r="D36" s="246"/>
      <c r="E36" s="246"/>
      <c r="F36" s="246"/>
      <c r="G36" s="157"/>
    </row>
    <row r="37" spans="1:9" s="131" customFormat="1" ht="18.75" customHeight="1" x14ac:dyDescent="0.3">
      <c r="A37" s="246" t="s">
        <v>85</v>
      </c>
      <c r="B37" s="246"/>
      <c r="C37" s="246"/>
      <c r="D37" s="246"/>
      <c r="E37" s="246"/>
      <c r="F37" s="246"/>
      <c r="G37" s="130"/>
    </row>
    <row r="38" spans="1:9" s="131" customFormat="1" ht="89.25" customHeight="1" x14ac:dyDescent="0.3">
      <c r="A38" s="268" t="s">
        <v>426</v>
      </c>
      <c r="B38" s="268"/>
      <c r="C38" s="268"/>
      <c r="D38" s="268"/>
      <c r="E38" s="268"/>
      <c r="F38" s="268"/>
      <c r="G38" s="172"/>
    </row>
    <row r="39" spans="1:9" s="127" customFormat="1" ht="18.75" customHeight="1" x14ac:dyDescent="0.3">
      <c r="A39" s="132"/>
      <c r="B39" s="132"/>
      <c r="C39" s="132"/>
      <c r="D39" s="132"/>
      <c r="E39" s="148"/>
      <c r="F39" s="133" t="s">
        <v>269</v>
      </c>
      <c r="G39" s="126"/>
    </row>
    <row r="40" spans="1:9" ht="39.75" customHeight="1" x14ac:dyDescent="0.25">
      <c r="A40" s="151"/>
      <c r="B40" s="269" t="s">
        <v>2</v>
      </c>
      <c r="C40" s="269"/>
      <c r="D40" s="151" t="s">
        <v>3</v>
      </c>
      <c r="E40" s="97" t="s">
        <v>4</v>
      </c>
      <c r="F40" s="151" t="s">
        <v>5</v>
      </c>
      <c r="H40" s="79"/>
      <c r="I40" s="141"/>
    </row>
    <row r="41" spans="1:9" ht="24.75" customHeight="1" x14ac:dyDescent="0.3">
      <c r="A41" s="252" t="s">
        <v>30</v>
      </c>
      <c r="B41" s="161" t="s">
        <v>328</v>
      </c>
      <c r="C41" s="162"/>
      <c r="D41" s="158">
        <v>365.7</v>
      </c>
      <c r="E41" s="159">
        <v>91.4</v>
      </c>
      <c r="F41" s="160">
        <f t="shared" ref="F41:F139" si="1">SUM(D41:E41)</f>
        <v>457.1</v>
      </c>
      <c r="H41" s="79"/>
      <c r="I41" s="141"/>
    </row>
    <row r="42" spans="1:9" ht="24.75" customHeight="1" x14ac:dyDescent="0.3">
      <c r="A42" s="252"/>
      <c r="B42" s="161" t="s">
        <v>329</v>
      </c>
      <c r="C42" s="162"/>
      <c r="D42" s="158">
        <v>23.3</v>
      </c>
      <c r="E42" s="159">
        <v>5.8</v>
      </c>
      <c r="F42" s="160">
        <f t="shared" si="1"/>
        <v>29.1</v>
      </c>
      <c r="H42" s="79"/>
      <c r="I42" s="141"/>
    </row>
    <row r="43" spans="1:9" ht="24.75" customHeight="1" x14ac:dyDescent="0.3">
      <c r="A43" s="252"/>
      <c r="B43" s="161" t="s">
        <v>330</v>
      </c>
      <c r="C43" s="162"/>
      <c r="D43" s="158">
        <v>91.4</v>
      </c>
      <c r="E43" s="159">
        <v>21.7</v>
      </c>
      <c r="F43" s="160">
        <f t="shared" si="1"/>
        <v>113.10000000000001</v>
      </c>
      <c r="H43" s="79"/>
      <c r="I43" s="141"/>
    </row>
    <row r="44" spans="1:9" ht="24.75" customHeight="1" x14ac:dyDescent="0.3">
      <c r="A44" s="252"/>
      <c r="B44" s="161" t="s">
        <v>331</v>
      </c>
      <c r="C44" s="162"/>
      <c r="D44" s="158">
        <v>0.6</v>
      </c>
      <c r="E44" s="159">
        <v>1.3</v>
      </c>
      <c r="F44" s="160">
        <f t="shared" si="1"/>
        <v>1.9</v>
      </c>
      <c r="H44" s="79"/>
      <c r="I44" s="141"/>
    </row>
    <row r="45" spans="1:9" ht="24.75" customHeight="1" x14ac:dyDescent="0.3">
      <c r="A45" s="252"/>
      <c r="B45" s="161" t="s">
        <v>332</v>
      </c>
      <c r="C45" s="162"/>
      <c r="D45" s="158">
        <v>32.799999999999997</v>
      </c>
      <c r="E45" s="159">
        <v>8.1999999999999993</v>
      </c>
      <c r="F45" s="160">
        <f t="shared" si="1"/>
        <v>41</v>
      </c>
      <c r="H45" s="79"/>
      <c r="I45" s="141"/>
    </row>
    <row r="46" spans="1:9" ht="24.75" customHeight="1" x14ac:dyDescent="0.3">
      <c r="A46" s="252"/>
      <c r="B46" s="161" t="s">
        <v>336</v>
      </c>
      <c r="C46" s="162"/>
      <c r="D46" s="158">
        <v>0</v>
      </c>
      <c r="E46" s="159">
        <v>52000</v>
      </c>
      <c r="F46" s="160">
        <f t="shared" si="1"/>
        <v>52000</v>
      </c>
      <c r="H46" s="79"/>
    </row>
    <row r="47" spans="1:9" ht="24.75" customHeight="1" x14ac:dyDescent="0.3">
      <c r="A47" s="252"/>
      <c r="B47" s="161" t="s">
        <v>333</v>
      </c>
      <c r="C47" s="162"/>
      <c r="D47" s="158">
        <v>5485.6</v>
      </c>
      <c r="E47" s="159">
        <v>28720</v>
      </c>
      <c r="F47" s="160">
        <f t="shared" si="1"/>
        <v>34205.599999999999</v>
      </c>
      <c r="H47" s="79"/>
      <c r="I47" s="141"/>
    </row>
    <row r="48" spans="1:9" ht="24.75" customHeight="1" x14ac:dyDescent="0.3">
      <c r="A48" s="252"/>
      <c r="B48" s="161" t="s">
        <v>301</v>
      </c>
      <c r="C48" s="162"/>
      <c r="D48" s="158">
        <v>3400.7</v>
      </c>
      <c r="E48" s="159">
        <v>121.5</v>
      </c>
      <c r="F48" s="160">
        <f t="shared" si="1"/>
        <v>3522.2</v>
      </c>
      <c r="H48" s="79"/>
      <c r="I48" s="141"/>
    </row>
    <row r="49" spans="1:9" ht="24.75" customHeight="1" x14ac:dyDescent="0.3">
      <c r="A49" s="252"/>
      <c r="B49" s="161" t="s">
        <v>286</v>
      </c>
      <c r="C49" s="162"/>
      <c r="D49" s="158">
        <v>34661.5</v>
      </c>
      <c r="E49" s="159">
        <v>10459</v>
      </c>
      <c r="F49" s="160">
        <f t="shared" si="1"/>
        <v>45120.5</v>
      </c>
      <c r="H49" s="79"/>
      <c r="I49" s="141"/>
    </row>
    <row r="50" spans="1:9" ht="24.75" customHeight="1" x14ac:dyDescent="0.3">
      <c r="A50" s="252"/>
      <c r="B50" s="161" t="s">
        <v>287</v>
      </c>
      <c r="C50" s="162"/>
      <c r="D50" s="158">
        <v>8775.2999999999993</v>
      </c>
      <c r="E50" s="159">
        <v>1575</v>
      </c>
      <c r="F50" s="160">
        <f t="shared" si="1"/>
        <v>10350.299999999999</v>
      </c>
      <c r="H50" s="79"/>
      <c r="I50" s="141"/>
    </row>
    <row r="51" spans="1:9" ht="24.75" customHeight="1" x14ac:dyDescent="0.3">
      <c r="A51" s="252"/>
      <c r="B51" s="161" t="s">
        <v>304</v>
      </c>
      <c r="C51" s="162"/>
      <c r="D51" s="158">
        <v>2652.6</v>
      </c>
      <c r="E51" s="159">
        <v>104.4</v>
      </c>
      <c r="F51" s="160">
        <f t="shared" si="1"/>
        <v>2757</v>
      </c>
      <c r="H51" s="79"/>
    </row>
    <row r="52" spans="1:9" ht="24.75" customHeight="1" x14ac:dyDescent="0.3">
      <c r="A52" s="252"/>
      <c r="B52" s="161" t="s">
        <v>305</v>
      </c>
      <c r="C52" s="162"/>
      <c r="D52" s="158">
        <v>5890.7</v>
      </c>
      <c r="E52" s="159">
        <v>165.2</v>
      </c>
      <c r="F52" s="160">
        <f t="shared" si="1"/>
        <v>6055.9</v>
      </c>
      <c r="H52" s="79"/>
    </row>
    <row r="53" spans="1:9" ht="24.75" customHeight="1" x14ac:dyDescent="0.3">
      <c r="A53" s="252"/>
      <c r="B53" s="161" t="s">
        <v>306</v>
      </c>
      <c r="C53" s="162"/>
      <c r="D53" s="158">
        <v>655.5</v>
      </c>
      <c r="E53" s="159">
        <v>310.5</v>
      </c>
      <c r="F53" s="160">
        <f t="shared" si="1"/>
        <v>966</v>
      </c>
      <c r="H53" s="79"/>
    </row>
    <row r="54" spans="1:9" ht="24.75" customHeight="1" x14ac:dyDescent="0.3">
      <c r="A54" s="252"/>
      <c r="B54" s="161" t="s">
        <v>307</v>
      </c>
      <c r="C54" s="162"/>
      <c r="D54" s="158">
        <v>166.1</v>
      </c>
      <c r="E54" s="159">
        <v>1285</v>
      </c>
      <c r="F54" s="160">
        <f t="shared" ref="F54" si="2">SUM(D54:E54)</f>
        <v>1451.1</v>
      </c>
      <c r="H54" s="79"/>
    </row>
    <row r="55" spans="1:9" ht="24.75" customHeight="1" x14ac:dyDescent="0.3">
      <c r="A55" s="252"/>
      <c r="B55" s="161" t="s">
        <v>308</v>
      </c>
      <c r="C55" s="162"/>
      <c r="D55" s="158">
        <v>47102.7</v>
      </c>
      <c r="E55" s="159">
        <v>2981</v>
      </c>
      <c r="F55" s="160">
        <f t="shared" ref="F55:F56" si="3">SUM(D55:E55)</f>
        <v>50083.7</v>
      </c>
      <c r="H55" s="79"/>
    </row>
    <row r="56" spans="1:9" ht="24.75" customHeight="1" x14ac:dyDescent="0.3">
      <c r="A56" s="252"/>
      <c r="B56" s="161" t="s">
        <v>309</v>
      </c>
      <c r="C56" s="162"/>
      <c r="D56" s="158">
        <v>4901</v>
      </c>
      <c r="E56" s="159">
        <v>1333.1</v>
      </c>
      <c r="F56" s="160">
        <f t="shared" si="3"/>
        <v>6234.1</v>
      </c>
      <c r="H56" s="79"/>
    </row>
    <row r="57" spans="1:9" ht="24.75" customHeight="1" x14ac:dyDescent="0.3">
      <c r="A57" s="253"/>
      <c r="B57" s="161" t="s">
        <v>284</v>
      </c>
      <c r="C57" s="162"/>
      <c r="D57" s="158">
        <v>9805.5</v>
      </c>
      <c r="E57" s="159">
        <v>69.2</v>
      </c>
      <c r="F57" s="160">
        <f t="shared" si="1"/>
        <v>9874.7000000000007</v>
      </c>
      <c r="H57" s="79"/>
    </row>
    <row r="58" spans="1:9" ht="24.75" customHeight="1" x14ac:dyDescent="0.3">
      <c r="A58" s="254" t="s">
        <v>8</v>
      </c>
      <c r="B58" s="161" t="s">
        <v>378</v>
      </c>
      <c r="C58" s="162"/>
      <c r="D58" s="158">
        <v>20891.5</v>
      </c>
      <c r="E58" s="159">
        <v>4625.6000000000004</v>
      </c>
      <c r="F58" s="160">
        <f t="shared" si="1"/>
        <v>25517.1</v>
      </c>
      <c r="H58" s="79"/>
    </row>
    <row r="59" spans="1:9" ht="24.75" customHeight="1" x14ac:dyDescent="0.3">
      <c r="A59" s="252"/>
      <c r="B59" s="161" t="s">
        <v>276</v>
      </c>
      <c r="C59" s="162"/>
      <c r="D59" s="160">
        <v>121868.3</v>
      </c>
      <c r="E59" s="158">
        <f>20383.2-1500</f>
        <v>18883.2</v>
      </c>
      <c r="F59" s="160">
        <f t="shared" si="1"/>
        <v>140751.5</v>
      </c>
      <c r="H59" s="79"/>
    </row>
    <row r="60" spans="1:9" ht="24.75" customHeight="1" x14ac:dyDescent="0.3">
      <c r="A60" s="252"/>
      <c r="B60" s="161" t="s">
        <v>396</v>
      </c>
      <c r="C60" s="162"/>
      <c r="D60" s="160">
        <v>36855.199999999997</v>
      </c>
      <c r="E60" s="159">
        <v>9301.6</v>
      </c>
      <c r="F60" s="160">
        <f t="shared" si="1"/>
        <v>46156.799999999996</v>
      </c>
      <c r="H60" s="79"/>
    </row>
    <row r="61" spans="1:9" ht="24.75" customHeight="1" x14ac:dyDescent="0.3">
      <c r="A61" s="252"/>
      <c r="B61" s="161" t="s">
        <v>397</v>
      </c>
      <c r="C61" s="162"/>
      <c r="D61" s="160">
        <v>116.8</v>
      </c>
      <c r="E61" s="159">
        <v>29.1</v>
      </c>
      <c r="F61" s="160">
        <f t="shared" si="1"/>
        <v>145.9</v>
      </c>
      <c r="H61" s="79"/>
    </row>
    <row r="62" spans="1:9" ht="24.75" customHeight="1" x14ac:dyDescent="0.3">
      <c r="A62" s="252"/>
      <c r="B62" s="161" t="s">
        <v>398</v>
      </c>
      <c r="C62" s="162"/>
      <c r="D62" s="160">
        <v>174238.8</v>
      </c>
      <c r="E62" s="159">
        <v>43972.3</v>
      </c>
      <c r="F62" s="160">
        <f t="shared" si="1"/>
        <v>218211.09999999998</v>
      </c>
      <c r="H62" s="79"/>
    </row>
    <row r="63" spans="1:9" ht="24.75" customHeight="1" x14ac:dyDescent="0.3">
      <c r="A63" s="252"/>
      <c r="B63" s="161" t="s">
        <v>69</v>
      </c>
      <c r="C63" s="162"/>
      <c r="D63" s="160">
        <v>30.7</v>
      </c>
      <c r="E63" s="159">
        <v>7.6</v>
      </c>
      <c r="F63" s="160">
        <f t="shared" si="1"/>
        <v>38.299999999999997</v>
      </c>
      <c r="H63" s="79"/>
    </row>
    <row r="64" spans="1:9" ht="24.75" customHeight="1" x14ac:dyDescent="0.3">
      <c r="A64" s="252"/>
      <c r="B64" s="161" t="s">
        <v>391</v>
      </c>
      <c r="C64" s="162"/>
      <c r="D64" s="160">
        <v>169.1</v>
      </c>
      <c r="E64" s="159">
        <v>42.3</v>
      </c>
      <c r="F64" s="160">
        <f t="shared" si="1"/>
        <v>211.39999999999998</v>
      </c>
      <c r="H64" s="79"/>
    </row>
    <row r="65" spans="1:8" ht="24.75" customHeight="1" x14ac:dyDescent="0.3">
      <c r="A65" s="252"/>
      <c r="B65" s="161" t="s">
        <v>401</v>
      </c>
      <c r="C65" s="162"/>
      <c r="D65" s="160">
        <v>28552.799999999999</v>
      </c>
      <c r="E65" s="159">
        <v>7151.2</v>
      </c>
      <c r="F65" s="160">
        <f t="shared" si="1"/>
        <v>35704</v>
      </c>
      <c r="H65" s="79"/>
    </row>
    <row r="66" spans="1:8" ht="24.75" customHeight="1" x14ac:dyDescent="0.3">
      <c r="A66" s="252"/>
      <c r="B66" s="161" t="s">
        <v>39</v>
      </c>
      <c r="C66" s="162"/>
      <c r="D66" s="160">
        <v>11607.6</v>
      </c>
      <c r="E66" s="159">
        <v>2902.2</v>
      </c>
      <c r="F66" s="160">
        <f t="shared" si="1"/>
        <v>14509.8</v>
      </c>
      <c r="H66" s="79"/>
    </row>
    <row r="67" spans="1:8" ht="24.75" customHeight="1" x14ac:dyDescent="0.3">
      <c r="A67" s="252"/>
      <c r="B67" s="161" t="s">
        <v>183</v>
      </c>
      <c r="C67" s="162"/>
      <c r="D67" s="160">
        <v>281.2</v>
      </c>
      <c r="E67" s="159">
        <v>70.400000000000006</v>
      </c>
      <c r="F67" s="160">
        <f t="shared" si="1"/>
        <v>351.6</v>
      </c>
      <c r="H67" s="79"/>
    </row>
    <row r="68" spans="1:8" ht="24.75" customHeight="1" x14ac:dyDescent="0.3">
      <c r="A68" s="252"/>
      <c r="B68" s="161" t="s">
        <v>402</v>
      </c>
      <c r="C68" s="162"/>
      <c r="D68" s="160">
        <v>0</v>
      </c>
      <c r="E68" s="159">
        <v>178.8</v>
      </c>
      <c r="F68" s="160">
        <f t="shared" si="1"/>
        <v>178.8</v>
      </c>
      <c r="H68" s="79"/>
    </row>
    <row r="69" spans="1:8" ht="24.75" customHeight="1" x14ac:dyDescent="0.3">
      <c r="A69" s="252"/>
      <c r="B69" s="161" t="s">
        <v>393</v>
      </c>
      <c r="C69" s="162"/>
      <c r="D69" s="160">
        <v>55016</v>
      </c>
      <c r="E69" s="159">
        <v>13798</v>
      </c>
      <c r="F69" s="160">
        <f t="shared" si="1"/>
        <v>68814</v>
      </c>
      <c r="H69" s="79"/>
    </row>
    <row r="70" spans="1:8" ht="24.75" customHeight="1" x14ac:dyDescent="0.3">
      <c r="A70" s="252"/>
      <c r="B70" s="161" t="s">
        <v>394</v>
      </c>
      <c r="C70" s="162"/>
      <c r="D70" s="160">
        <v>1609.8</v>
      </c>
      <c r="E70" s="159">
        <v>403.8</v>
      </c>
      <c r="F70" s="160">
        <f t="shared" si="1"/>
        <v>2013.6</v>
      </c>
      <c r="H70" s="79"/>
    </row>
    <row r="71" spans="1:8" ht="24.75" customHeight="1" x14ac:dyDescent="0.3">
      <c r="A71" s="252"/>
      <c r="B71" s="161" t="s">
        <v>395</v>
      </c>
      <c r="C71" s="162"/>
      <c r="D71" s="160">
        <v>282196.2</v>
      </c>
      <c r="E71" s="159">
        <v>70774.100000000006</v>
      </c>
      <c r="F71" s="160">
        <f t="shared" si="1"/>
        <v>352970.30000000005</v>
      </c>
      <c r="H71" s="79"/>
    </row>
    <row r="72" spans="1:8" ht="24.75" customHeight="1" x14ac:dyDescent="0.3">
      <c r="A72" s="252"/>
      <c r="B72" s="161" t="s">
        <v>399</v>
      </c>
      <c r="C72" s="162"/>
      <c r="D72" s="160">
        <v>1866</v>
      </c>
      <c r="E72" s="159">
        <v>765</v>
      </c>
      <c r="F72" s="160">
        <f t="shared" si="1"/>
        <v>2631</v>
      </c>
      <c r="H72" s="79"/>
    </row>
    <row r="73" spans="1:8" ht="24.75" customHeight="1" x14ac:dyDescent="0.3">
      <c r="A73" s="252"/>
      <c r="B73" s="161" t="s">
        <v>400</v>
      </c>
      <c r="C73" s="162"/>
      <c r="D73" s="160">
        <v>76.5</v>
      </c>
      <c r="E73" s="159">
        <v>31.3</v>
      </c>
      <c r="F73" s="160">
        <f t="shared" si="1"/>
        <v>107.8</v>
      </c>
      <c r="H73" s="79"/>
    </row>
    <row r="74" spans="1:8" ht="24.75" customHeight="1" x14ac:dyDescent="0.3">
      <c r="A74" s="252"/>
      <c r="B74" s="161" t="s">
        <v>409</v>
      </c>
      <c r="C74" s="162"/>
      <c r="D74" s="160">
        <v>17.8</v>
      </c>
      <c r="E74" s="159">
        <v>4.5</v>
      </c>
      <c r="F74" s="160">
        <f t="shared" si="1"/>
        <v>22.3</v>
      </c>
      <c r="H74" s="79"/>
    </row>
    <row r="75" spans="1:8" ht="24.75" customHeight="1" x14ac:dyDescent="0.3">
      <c r="A75" s="252"/>
      <c r="B75" s="161" t="s">
        <v>410</v>
      </c>
      <c r="C75" s="162"/>
      <c r="D75" s="160">
        <v>949.4</v>
      </c>
      <c r="E75" s="159">
        <v>237.3</v>
      </c>
      <c r="F75" s="160">
        <f t="shared" si="1"/>
        <v>1186.7</v>
      </c>
      <c r="H75" s="79"/>
    </row>
    <row r="76" spans="1:8" ht="24.75" customHeight="1" x14ac:dyDescent="0.3">
      <c r="A76" s="252"/>
      <c r="B76" s="161" t="s">
        <v>392</v>
      </c>
      <c r="C76" s="162"/>
      <c r="D76" s="160">
        <v>92.2</v>
      </c>
      <c r="E76" s="159">
        <v>23.1</v>
      </c>
      <c r="F76" s="160">
        <f t="shared" si="1"/>
        <v>115.30000000000001</v>
      </c>
      <c r="H76" s="79"/>
    </row>
    <row r="77" spans="1:8" ht="24.75" customHeight="1" x14ac:dyDescent="0.3">
      <c r="A77" s="252"/>
      <c r="B77" s="161" t="s">
        <v>365</v>
      </c>
      <c r="C77" s="162"/>
      <c r="D77" s="158">
        <v>89871.4</v>
      </c>
      <c r="E77" s="159">
        <v>17224.8</v>
      </c>
      <c r="F77" s="160">
        <f t="shared" si="1"/>
        <v>107096.2</v>
      </c>
      <c r="H77" s="79"/>
    </row>
    <row r="78" spans="1:8" ht="24.75" customHeight="1" x14ac:dyDescent="0.3">
      <c r="A78" s="252"/>
      <c r="B78" s="161" t="s">
        <v>403</v>
      </c>
      <c r="C78" s="162"/>
      <c r="D78" s="158">
        <v>113.4</v>
      </c>
      <c r="E78" s="159">
        <v>28.7</v>
      </c>
      <c r="F78" s="160">
        <f t="shared" si="1"/>
        <v>142.1</v>
      </c>
      <c r="H78" s="79"/>
    </row>
    <row r="79" spans="1:8" ht="24.75" customHeight="1" x14ac:dyDescent="0.3">
      <c r="A79" s="252"/>
      <c r="B79" s="161" t="s">
        <v>404</v>
      </c>
      <c r="C79" s="162"/>
      <c r="D79" s="158">
        <v>3492.5</v>
      </c>
      <c r="E79" s="159">
        <v>883.9</v>
      </c>
      <c r="F79" s="160">
        <f t="shared" si="1"/>
        <v>4376.3999999999996</v>
      </c>
      <c r="H79" s="79"/>
    </row>
    <row r="80" spans="1:8" ht="24.75" customHeight="1" x14ac:dyDescent="0.3">
      <c r="A80" s="252"/>
      <c r="B80" s="161" t="s">
        <v>368</v>
      </c>
      <c r="C80" s="162"/>
      <c r="D80" s="158">
        <v>18696.7</v>
      </c>
      <c r="E80" s="159">
        <v>3614.6</v>
      </c>
      <c r="F80" s="160">
        <f t="shared" si="1"/>
        <v>22311.3</v>
      </c>
      <c r="H80" s="79"/>
    </row>
    <row r="81" spans="1:8" ht="24.75" customHeight="1" x14ac:dyDescent="0.3">
      <c r="A81" s="252"/>
      <c r="B81" s="161" t="s">
        <v>379</v>
      </c>
      <c r="C81" s="162"/>
      <c r="D81" s="158">
        <v>8836.6</v>
      </c>
      <c r="E81" s="159">
        <v>2114.1999999999998</v>
      </c>
      <c r="F81" s="160">
        <f t="shared" si="1"/>
        <v>10950.8</v>
      </c>
      <c r="H81" s="79"/>
    </row>
    <row r="82" spans="1:8" ht="24.75" customHeight="1" x14ac:dyDescent="0.3">
      <c r="A82" s="252"/>
      <c r="B82" s="161" t="s">
        <v>380</v>
      </c>
      <c r="C82" s="162"/>
      <c r="D82" s="158">
        <v>14778.8</v>
      </c>
      <c r="E82" s="159">
        <v>2971.4</v>
      </c>
      <c r="F82" s="160">
        <f t="shared" si="1"/>
        <v>17750.2</v>
      </c>
      <c r="H82" s="79"/>
    </row>
    <row r="83" spans="1:8" ht="24.75" customHeight="1" x14ac:dyDescent="0.3">
      <c r="A83" s="252"/>
      <c r="B83" s="161" t="s">
        <v>381</v>
      </c>
      <c r="C83" s="162"/>
      <c r="D83" s="158">
        <v>4128</v>
      </c>
      <c r="E83" s="159">
        <v>1612.9</v>
      </c>
      <c r="F83" s="160">
        <f t="shared" si="1"/>
        <v>5740.9</v>
      </c>
      <c r="H83" s="79"/>
    </row>
    <row r="84" spans="1:8" ht="24.75" customHeight="1" x14ac:dyDescent="0.3">
      <c r="A84" s="252"/>
      <c r="B84" s="161" t="s">
        <v>417</v>
      </c>
      <c r="C84" s="162"/>
      <c r="D84" s="158">
        <v>2532.6</v>
      </c>
      <c r="E84" s="159">
        <v>633.20000000000005</v>
      </c>
      <c r="F84" s="160">
        <f t="shared" si="1"/>
        <v>3165.8</v>
      </c>
      <c r="H84" s="79"/>
    </row>
    <row r="85" spans="1:8" ht="24.75" customHeight="1" x14ac:dyDescent="0.3">
      <c r="A85" s="252"/>
      <c r="B85" s="161" t="s">
        <v>418</v>
      </c>
      <c r="C85" s="162"/>
      <c r="D85" s="158">
        <v>301.60000000000002</v>
      </c>
      <c r="E85" s="159">
        <v>75.400000000000006</v>
      </c>
      <c r="F85" s="160">
        <f t="shared" si="1"/>
        <v>377</v>
      </c>
      <c r="H85" s="79"/>
    </row>
    <row r="86" spans="1:8" ht="24.75" customHeight="1" x14ac:dyDescent="0.3">
      <c r="A86" s="252"/>
      <c r="B86" s="161" t="s">
        <v>382</v>
      </c>
      <c r="C86" s="162"/>
      <c r="D86" s="158">
        <v>10228.799999999999</v>
      </c>
      <c r="E86" s="159">
        <v>4000</v>
      </c>
      <c r="F86" s="160">
        <f t="shared" si="1"/>
        <v>14228.8</v>
      </c>
      <c r="H86" s="79"/>
    </row>
    <row r="87" spans="1:8" ht="24.75" customHeight="1" x14ac:dyDescent="0.3">
      <c r="A87" s="252"/>
      <c r="B87" s="161" t="s">
        <v>296</v>
      </c>
      <c r="C87" s="162"/>
      <c r="D87" s="160">
        <v>1700</v>
      </c>
      <c r="E87" s="159">
        <v>388.8</v>
      </c>
      <c r="F87" s="160">
        <f t="shared" si="1"/>
        <v>2088.8000000000002</v>
      </c>
      <c r="H87" s="79"/>
    </row>
    <row r="88" spans="1:8" ht="24.75" customHeight="1" x14ac:dyDescent="0.3">
      <c r="A88" s="252"/>
      <c r="B88" s="161" t="s">
        <v>297</v>
      </c>
      <c r="C88" s="162"/>
      <c r="D88" s="160">
        <v>300</v>
      </c>
      <c r="E88" s="159">
        <v>68.599999999999994</v>
      </c>
      <c r="F88" s="160">
        <f t="shared" si="1"/>
        <v>368.6</v>
      </c>
      <c r="H88" s="79"/>
    </row>
    <row r="89" spans="1:8" ht="24.75" customHeight="1" x14ac:dyDescent="0.3">
      <c r="A89" s="252"/>
      <c r="B89" s="161" t="s">
        <v>383</v>
      </c>
      <c r="C89" s="162"/>
      <c r="D89" s="158">
        <v>1406.1</v>
      </c>
      <c r="E89" s="159">
        <v>321.60000000000002</v>
      </c>
      <c r="F89" s="160">
        <f t="shared" si="1"/>
        <v>1727.6999999999998</v>
      </c>
      <c r="H89" s="79"/>
    </row>
    <row r="90" spans="1:8" ht="24.75" customHeight="1" x14ac:dyDescent="0.3">
      <c r="A90" s="252"/>
      <c r="B90" s="161" t="s">
        <v>411</v>
      </c>
      <c r="C90" s="162"/>
      <c r="D90" s="158">
        <v>3130.5</v>
      </c>
      <c r="E90" s="159">
        <v>1460.3</v>
      </c>
      <c r="F90" s="160">
        <f t="shared" si="1"/>
        <v>4590.8</v>
      </c>
      <c r="H90" s="79"/>
    </row>
    <row r="91" spans="1:8" ht="24.75" customHeight="1" x14ac:dyDescent="0.3">
      <c r="A91" s="252"/>
      <c r="B91" s="161" t="s">
        <v>405</v>
      </c>
      <c r="C91" s="162"/>
      <c r="D91" s="158">
        <v>26.7</v>
      </c>
      <c r="E91" s="159">
        <v>7.2</v>
      </c>
      <c r="F91" s="160">
        <f t="shared" si="1"/>
        <v>33.9</v>
      </c>
      <c r="H91" s="79"/>
    </row>
    <row r="92" spans="1:8" ht="24.75" customHeight="1" x14ac:dyDescent="0.3">
      <c r="A92" s="252"/>
      <c r="B92" s="161" t="s">
        <v>406</v>
      </c>
      <c r="C92" s="162"/>
      <c r="D92" s="158">
        <v>1026.2</v>
      </c>
      <c r="E92" s="159">
        <v>274.89999999999998</v>
      </c>
      <c r="F92" s="160">
        <f t="shared" si="1"/>
        <v>1301.0999999999999</v>
      </c>
      <c r="H92" s="79"/>
    </row>
    <row r="93" spans="1:8" ht="24.75" customHeight="1" x14ac:dyDescent="0.3">
      <c r="A93" s="252"/>
      <c r="B93" s="161" t="s">
        <v>415</v>
      </c>
      <c r="C93" s="162"/>
      <c r="D93" s="158">
        <v>64.8</v>
      </c>
      <c r="E93" s="159">
        <v>16.2</v>
      </c>
      <c r="F93" s="160">
        <f t="shared" si="1"/>
        <v>81</v>
      </c>
      <c r="H93" s="79"/>
    </row>
    <row r="94" spans="1:8" ht="24.75" customHeight="1" x14ac:dyDescent="0.3">
      <c r="A94" s="252"/>
      <c r="B94" s="161" t="s">
        <v>414</v>
      </c>
      <c r="C94" s="162"/>
      <c r="D94" s="158">
        <v>456</v>
      </c>
      <c r="E94" s="159">
        <v>37.200000000000003</v>
      </c>
      <c r="F94" s="160">
        <f t="shared" si="1"/>
        <v>493.2</v>
      </c>
      <c r="H94" s="79"/>
    </row>
    <row r="95" spans="1:8" ht="24.75" customHeight="1" x14ac:dyDescent="0.3">
      <c r="A95" s="252"/>
      <c r="B95" s="161" t="s">
        <v>407</v>
      </c>
      <c r="C95" s="162"/>
      <c r="D95" s="158">
        <v>310.60000000000002</v>
      </c>
      <c r="E95" s="159">
        <v>77.2</v>
      </c>
      <c r="F95" s="160">
        <f t="shared" si="1"/>
        <v>387.8</v>
      </c>
      <c r="H95" s="79"/>
    </row>
    <row r="96" spans="1:8" ht="24.75" customHeight="1" x14ac:dyDescent="0.3">
      <c r="A96" s="252"/>
      <c r="B96" s="161" t="s">
        <v>408</v>
      </c>
      <c r="C96" s="162"/>
      <c r="D96" s="158">
        <v>1293.4000000000001</v>
      </c>
      <c r="E96" s="159">
        <v>320.8</v>
      </c>
      <c r="F96" s="160">
        <f t="shared" si="1"/>
        <v>1614.2</v>
      </c>
      <c r="H96" s="79"/>
    </row>
    <row r="97" spans="1:8" ht="24.75" customHeight="1" x14ac:dyDescent="0.3">
      <c r="A97" s="252"/>
      <c r="B97" s="161" t="s">
        <v>294</v>
      </c>
      <c r="C97" s="162"/>
      <c r="D97" s="160">
        <v>15.7</v>
      </c>
      <c r="E97" s="159">
        <v>6.9</v>
      </c>
      <c r="F97" s="160">
        <f t="shared" si="1"/>
        <v>22.6</v>
      </c>
      <c r="H97" s="79"/>
    </row>
    <row r="98" spans="1:8" ht="24.75" customHeight="1" x14ac:dyDescent="0.3">
      <c r="A98" s="252"/>
      <c r="B98" s="161" t="s">
        <v>295</v>
      </c>
      <c r="C98" s="162"/>
      <c r="D98" s="160">
        <v>1792.4</v>
      </c>
      <c r="E98" s="159">
        <v>786.4</v>
      </c>
      <c r="F98" s="160">
        <f t="shared" si="1"/>
        <v>2578.8000000000002</v>
      </c>
      <c r="H98" s="79"/>
    </row>
    <row r="99" spans="1:8" ht="24.75" customHeight="1" x14ac:dyDescent="0.3">
      <c r="A99" s="252"/>
      <c r="B99" s="161" t="s">
        <v>412</v>
      </c>
      <c r="C99" s="162"/>
      <c r="D99" s="160">
        <v>31270.799999999999</v>
      </c>
      <c r="E99" s="159">
        <v>2223.1999999999998</v>
      </c>
      <c r="F99" s="160">
        <f t="shared" si="1"/>
        <v>33494</v>
      </c>
      <c r="H99" s="79"/>
    </row>
    <row r="100" spans="1:8" ht="24.75" customHeight="1" x14ac:dyDescent="0.3">
      <c r="A100" s="252"/>
      <c r="B100" s="161" t="s">
        <v>413</v>
      </c>
      <c r="C100" s="162"/>
      <c r="D100" s="160">
        <v>160</v>
      </c>
      <c r="E100" s="159">
        <v>-60</v>
      </c>
      <c r="F100" s="160">
        <f t="shared" si="1"/>
        <v>100</v>
      </c>
      <c r="H100" s="79"/>
    </row>
    <row r="101" spans="1:8" ht="24.75" customHeight="1" x14ac:dyDescent="0.3">
      <c r="A101" s="252"/>
      <c r="B101" s="161" t="s">
        <v>293</v>
      </c>
      <c r="C101" s="162"/>
      <c r="D101" s="158">
        <v>2420.3000000000002</v>
      </c>
      <c r="E101" s="159">
        <v>553.5</v>
      </c>
      <c r="F101" s="160">
        <f t="shared" si="1"/>
        <v>2973.8</v>
      </c>
      <c r="H101" s="79"/>
    </row>
    <row r="102" spans="1:8" ht="24.75" customHeight="1" x14ac:dyDescent="0.3">
      <c r="A102" s="252"/>
      <c r="B102" s="161" t="s">
        <v>292</v>
      </c>
      <c r="C102" s="162"/>
      <c r="D102" s="158">
        <v>512.4</v>
      </c>
      <c r="E102" s="159">
        <v>104.1</v>
      </c>
      <c r="F102" s="160">
        <f t="shared" si="1"/>
        <v>616.5</v>
      </c>
      <c r="H102" s="79"/>
    </row>
    <row r="103" spans="1:8" ht="24.75" customHeight="1" x14ac:dyDescent="0.3">
      <c r="A103" s="252"/>
      <c r="B103" s="161" t="s">
        <v>291</v>
      </c>
      <c r="C103" s="162"/>
      <c r="D103" s="158">
        <v>194.8</v>
      </c>
      <c r="E103" s="159">
        <v>42.3</v>
      </c>
      <c r="F103" s="160">
        <f t="shared" ref="F103" si="4">SUM(D103:E103)</f>
        <v>237.10000000000002</v>
      </c>
      <c r="H103" s="79"/>
    </row>
    <row r="104" spans="1:8" ht="24.75" customHeight="1" x14ac:dyDescent="0.3">
      <c r="A104" s="253"/>
      <c r="B104" s="161" t="s">
        <v>436</v>
      </c>
      <c r="C104" s="162"/>
      <c r="D104" s="158">
        <v>10405.6</v>
      </c>
      <c r="E104" s="158">
        <v>1500</v>
      </c>
      <c r="F104" s="160">
        <f t="shared" si="1"/>
        <v>11905.6</v>
      </c>
      <c r="H104" s="79"/>
    </row>
    <row r="105" spans="1:8" ht="24.75" customHeight="1" x14ac:dyDescent="0.3">
      <c r="A105" s="254" t="s">
        <v>260</v>
      </c>
      <c r="B105" s="161" t="s">
        <v>261</v>
      </c>
      <c r="C105" s="162"/>
      <c r="D105" s="158">
        <v>37142.800000000003</v>
      </c>
      <c r="E105" s="159">
        <v>16174.1</v>
      </c>
      <c r="F105" s="160">
        <f t="shared" si="1"/>
        <v>53316.9</v>
      </c>
      <c r="H105" s="79"/>
    </row>
    <row r="106" spans="1:8" ht="24.75" customHeight="1" x14ac:dyDescent="0.3">
      <c r="A106" s="252"/>
      <c r="B106" s="161" t="s">
        <v>275</v>
      </c>
      <c r="C106" s="162"/>
      <c r="D106" s="158">
        <v>11000.6</v>
      </c>
      <c r="E106" s="159">
        <v>3820.6</v>
      </c>
      <c r="F106" s="160">
        <f t="shared" si="1"/>
        <v>14821.2</v>
      </c>
      <c r="H106" s="79"/>
    </row>
    <row r="107" spans="1:8" ht="24.75" customHeight="1" x14ac:dyDescent="0.3">
      <c r="A107" s="252"/>
      <c r="B107" s="161" t="s">
        <v>303</v>
      </c>
      <c r="C107" s="162"/>
      <c r="D107" s="158">
        <v>2808.2</v>
      </c>
      <c r="E107" s="159">
        <v>1342.1</v>
      </c>
      <c r="F107" s="160">
        <f t="shared" si="1"/>
        <v>4150.2999999999993</v>
      </c>
      <c r="H107" s="79"/>
    </row>
    <row r="108" spans="1:8" ht="24.75" customHeight="1" x14ac:dyDescent="0.3">
      <c r="A108" s="253"/>
      <c r="B108" s="161" t="s">
        <v>302</v>
      </c>
      <c r="C108" s="162"/>
      <c r="D108" s="158">
        <v>1753</v>
      </c>
      <c r="E108" s="159">
        <v>825.9</v>
      </c>
      <c r="F108" s="160">
        <f t="shared" si="1"/>
        <v>2578.9</v>
      </c>
      <c r="H108" s="79"/>
    </row>
    <row r="109" spans="1:8" ht="24.75" customHeight="1" x14ac:dyDescent="0.3">
      <c r="A109" s="254" t="s">
        <v>14</v>
      </c>
      <c r="B109" s="161" t="s">
        <v>357</v>
      </c>
      <c r="C109" s="162"/>
      <c r="D109" s="158">
        <v>28799.4</v>
      </c>
      <c r="E109" s="159">
        <v>11460.1</v>
      </c>
      <c r="F109" s="160">
        <f t="shared" ref="F109:F116" si="5">SUM(D109:E109)</f>
        <v>40259.5</v>
      </c>
      <c r="H109" s="79"/>
    </row>
    <row r="110" spans="1:8" ht="24.75" customHeight="1" x14ac:dyDescent="0.3">
      <c r="A110" s="252"/>
      <c r="B110" s="161" t="s">
        <v>358</v>
      </c>
      <c r="C110" s="162"/>
      <c r="D110" s="158">
        <v>42554.400000000001</v>
      </c>
      <c r="E110" s="159">
        <v>17577.400000000001</v>
      </c>
      <c r="F110" s="160">
        <f t="shared" si="5"/>
        <v>60131.8</v>
      </c>
      <c r="H110" s="79"/>
    </row>
    <row r="111" spans="1:8" ht="24.75" customHeight="1" x14ac:dyDescent="0.3">
      <c r="A111" s="252"/>
      <c r="B111" s="161" t="s">
        <v>359</v>
      </c>
      <c r="C111" s="162"/>
      <c r="D111" s="158">
        <v>3116.5</v>
      </c>
      <c r="E111" s="159">
        <v>1372</v>
      </c>
      <c r="F111" s="160">
        <f t="shared" si="5"/>
        <v>4488.5</v>
      </c>
      <c r="H111" s="79"/>
    </row>
    <row r="112" spans="1:8" ht="24.75" customHeight="1" x14ac:dyDescent="0.3">
      <c r="A112" s="252"/>
      <c r="B112" s="161" t="s">
        <v>360</v>
      </c>
      <c r="C112" s="162"/>
      <c r="D112" s="158">
        <v>14277.2</v>
      </c>
      <c r="E112" s="159">
        <v>5998.4</v>
      </c>
      <c r="F112" s="160">
        <f t="shared" si="5"/>
        <v>20275.599999999999</v>
      </c>
      <c r="H112" s="79"/>
    </row>
    <row r="113" spans="1:8" ht="24.75" customHeight="1" x14ac:dyDescent="0.3">
      <c r="A113" s="252"/>
      <c r="B113" s="161" t="s">
        <v>361</v>
      </c>
      <c r="C113" s="162"/>
      <c r="D113" s="158">
        <v>3806.5</v>
      </c>
      <c r="E113" s="159">
        <f>44.6+593</f>
        <v>637.6</v>
      </c>
      <c r="F113" s="160">
        <f t="shared" si="5"/>
        <v>4444.1000000000004</v>
      </c>
      <c r="H113" s="79"/>
    </row>
    <row r="114" spans="1:8" ht="24.75" customHeight="1" x14ac:dyDescent="0.3">
      <c r="A114" s="252"/>
      <c r="B114" s="161" t="s">
        <v>362</v>
      </c>
      <c r="C114" s="162"/>
      <c r="D114" s="158">
        <v>918.9</v>
      </c>
      <c r="E114" s="159">
        <v>434.4</v>
      </c>
      <c r="F114" s="160">
        <f t="shared" si="5"/>
        <v>1353.3</v>
      </c>
      <c r="H114" s="79"/>
    </row>
    <row r="115" spans="1:8" ht="24.75" customHeight="1" x14ac:dyDescent="0.3">
      <c r="A115" s="252"/>
      <c r="B115" s="161" t="s">
        <v>363</v>
      </c>
      <c r="C115" s="162"/>
      <c r="D115" s="158">
        <v>11885.9</v>
      </c>
      <c r="E115" s="159">
        <v>7467.8</v>
      </c>
      <c r="F115" s="160">
        <f t="shared" ref="F115" si="6">SUM(D115:E115)</f>
        <v>19353.7</v>
      </c>
      <c r="H115" s="79"/>
    </row>
    <row r="116" spans="1:8" ht="24.75" customHeight="1" x14ac:dyDescent="0.3">
      <c r="A116" s="253"/>
      <c r="B116" s="161" t="s">
        <v>420</v>
      </c>
      <c r="C116" s="162"/>
      <c r="D116" s="158">
        <v>227.1</v>
      </c>
      <c r="E116" s="159">
        <v>37.9</v>
      </c>
      <c r="F116" s="160">
        <f t="shared" si="5"/>
        <v>265</v>
      </c>
      <c r="H116" s="79"/>
    </row>
    <row r="117" spans="1:8" ht="24.75" customHeight="1" x14ac:dyDescent="0.3">
      <c r="A117" s="254" t="s">
        <v>26</v>
      </c>
      <c r="B117" s="161" t="s">
        <v>273</v>
      </c>
      <c r="C117" s="162"/>
      <c r="D117" s="158">
        <v>16195.1</v>
      </c>
      <c r="E117" s="159">
        <v>279.2</v>
      </c>
      <c r="F117" s="160">
        <f t="shared" si="1"/>
        <v>16474.3</v>
      </c>
      <c r="H117" s="79"/>
    </row>
    <row r="118" spans="1:8" ht="24.75" customHeight="1" x14ac:dyDescent="0.3">
      <c r="A118" s="252"/>
      <c r="B118" s="161" t="s">
        <v>272</v>
      </c>
      <c r="C118" s="162"/>
      <c r="D118" s="158">
        <v>463.8</v>
      </c>
      <c r="E118" s="159">
        <v>22.3</v>
      </c>
      <c r="F118" s="160">
        <f t="shared" ref="F118:F138" si="7">SUM(D118:E118)</f>
        <v>486.1</v>
      </c>
      <c r="H118" s="79"/>
    </row>
    <row r="119" spans="1:8" ht="24.75" customHeight="1" x14ac:dyDescent="0.3">
      <c r="A119" s="252"/>
      <c r="B119" s="161" t="s">
        <v>323</v>
      </c>
      <c r="C119" s="162"/>
      <c r="D119" s="158">
        <v>247640.7</v>
      </c>
      <c r="E119" s="159">
        <v>60272.4</v>
      </c>
      <c r="F119" s="160">
        <f t="shared" si="7"/>
        <v>307913.10000000003</v>
      </c>
      <c r="H119" s="79"/>
    </row>
    <row r="120" spans="1:8" ht="24.75" customHeight="1" x14ac:dyDescent="0.3">
      <c r="A120" s="252"/>
      <c r="B120" s="161" t="s">
        <v>324</v>
      </c>
      <c r="C120" s="162"/>
      <c r="D120" s="158">
        <v>22096.5</v>
      </c>
      <c r="E120" s="159">
        <v>5378</v>
      </c>
      <c r="F120" s="160">
        <f t="shared" si="7"/>
        <v>27474.5</v>
      </c>
      <c r="H120" s="79"/>
    </row>
    <row r="121" spans="1:8" ht="24.75" customHeight="1" x14ac:dyDescent="0.3">
      <c r="A121" s="252"/>
      <c r="B121" s="161" t="s">
        <v>325</v>
      </c>
      <c r="C121" s="162"/>
      <c r="D121" s="158">
        <v>62799</v>
      </c>
      <c r="E121" s="159">
        <v>15284.4</v>
      </c>
      <c r="F121" s="160">
        <f t="shared" si="7"/>
        <v>78083.399999999994</v>
      </c>
      <c r="H121" s="79"/>
    </row>
    <row r="122" spans="1:8" ht="24.75" customHeight="1" x14ac:dyDescent="0.3">
      <c r="A122" s="252"/>
      <c r="B122" s="161" t="s">
        <v>326</v>
      </c>
      <c r="C122" s="162"/>
      <c r="D122" s="158">
        <v>4073.4</v>
      </c>
      <c r="E122" s="159">
        <v>3217.7</v>
      </c>
      <c r="F122" s="160">
        <f t="shared" ref="F122" si="8">SUM(D122:E122)</f>
        <v>7291.1</v>
      </c>
      <c r="H122" s="79"/>
    </row>
    <row r="123" spans="1:8" ht="24.75" customHeight="1" x14ac:dyDescent="0.3">
      <c r="A123" s="253"/>
      <c r="B123" s="161" t="s">
        <v>327</v>
      </c>
      <c r="C123" s="162"/>
      <c r="D123" s="158">
        <v>854.4</v>
      </c>
      <c r="E123" s="159">
        <v>865.2</v>
      </c>
      <c r="F123" s="160">
        <f t="shared" si="7"/>
        <v>1719.6</v>
      </c>
      <c r="H123" s="79"/>
    </row>
    <row r="124" spans="1:8" ht="24.75" customHeight="1" x14ac:dyDescent="0.3">
      <c r="A124" s="254" t="s">
        <v>344</v>
      </c>
      <c r="B124" s="161" t="s">
        <v>345</v>
      </c>
      <c r="C124" s="162"/>
      <c r="D124" s="158">
        <v>2546.5</v>
      </c>
      <c r="E124" s="159">
        <v>605.6</v>
      </c>
      <c r="F124" s="160">
        <f t="shared" si="7"/>
        <v>3152.1</v>
      </c>
      <c r="H124" s="79"/>
    </row>
    <row r="125" spans="1:8" ht="24.75" customHeight="1" x14ac:dyDescent="0.3">
      <c r="A125" s="252"/>
      <c r="B125" s="161" t="s">
        <v>346</v>
      </c>
      <c r="C125" s="162"/>
      <c r="D125" s="158">
        <v>341.9</v>
      </c>
      <c r="E125" s="159">
        <v>98.1</v>
      </c>
      <c r="F125" s="160">
        <f t="shared" ref="F125:F126" si="9">SUM(D125:E125)</f>
        <v>440</v>
      </c>
      <c r="H125" s="79"/>
    </row>
    <row r="126" spans="1:8" ht="24.75" customHeight="1" x14ac:dyDescent="0.3">
      <c r="A126" s="253"/>
      <c r="B126" s="161" t="s">
        <v>347</v>
      </c>
      <c r="C126" s="162"/>
      <c r="D126" s="158">
        <v>97.9</v>
      </c>
      <c r="E126" s="159">
        <v>32.9</v>
      </c>
      <c r="F126" s="160">
        <f t="shared" si="9"/>
        <v>130.80000000000001</v>
      </c>
      <c r="H126" s="79"/>
    </row>
    <row r="127" spans="1:8" ht="24.75" customHeight="1" x14ac:dyDescent="0.3">
      <c r="A127" s="254" t="s">
        <v>25</v>
      </c>
      <c r="B127" s="161" t="s">
        <v>314</v>
      </c>
      <c r="C127" s="162"/>
      <c r="D127" s="158">
        <v>6922.1</v>
      </c>
      <c r="E127" s="159">
        <v>3284</v>
      </c>
      <c r="F127" s="160">
        <f t="shared" si="7"/>
        <v>10206.1</v>
      </c>
      <c r="H127" s="79"/>
    </row>
    <row r="128" spans="1:8" ht="24.75" customHeight="1" x14ac:dyDescent="0.3">
      <c r="A128" s="252"/>
      <c r="B128" s="161" t="s">
        <v>107</v>
      </c>
      <c r="C128" s="162"/>
      <c r="D128" s="158">
        <v>193</v>
      </c>
      <c r="E128" s="159">
        <v>80</v>
      </c>
      <c r="F128" s="160">
        <f t="shared" ref="F128:F137" si="10">SUM(D128:E128)</f>
        <v>273</v>
      </c>
      <c r="H128" s="79"/>
    </row>
    <row r="129" spans="1:8" ht="24.75" customHeight="1" x14ac:dyDescent="0.3">
      <c r="A129" s="252"/>
      <c r="B129" s="161" t="s">
        <v>388</v>
      </c>
      <c r="C129" s="162"/>
      <c r="D129" s="158">
        <v>35553.199999999997</v>
      </c>
      <c r="E129" s="159">
        <v>9657.7000000000007</v>
      </c>
      <c r="F129" s="160">
        <f t="shared" si="10"/>
        <v>45210.899999999994</v>
      </c>
      <c r="H129" s="79"/>
    </row>
    <row r="130" spans="1:8" ht="24.75" customHeight="1" x14ac:dyDescent="0.3">
      <c r="A130" s="252"/>
      <c r="B130" s="161" t="s">
        <v>101</v>
      </c>
      <c r="C130" s="162"/>
      <c r="D130" s="158">
        <v>5017.2</v>
      </c>
      <c r="E130" s="159">
        <f>1431.6-52.7</f>
        <v>1378.8999999999999</v>
      </c>
      <c r="F130" s="160">
        <f t="shared" si="10"/>
        <v>6396.0999999999995</v>
      </c>
      <c r="H130" s="79"/>
    </row>
    <row r="131" spans="1:8" ht="24.75" customHeight="1" x14ac:dyDescent="0.3">
      <c r="A131" s="252"/>
      <c r="B131" s="161" t="s">
        <v>100</v>
      </c>
      <c r="C131" s="162"/>
      <c r="D131" s="158">
        <v>283.7</v>
      </c>
      <c r="E131" s="159">
        <v>52.7</v>
      </c>
      <c r="F131" s="160">
        <f t="shared" si="10"/>
        <v>336.4</v>
      </c>
      <c r="H131" s="79"/>
    </row>
    <row r="132" spans="1:8" ht="24.75" customHeight="1" x14ac:dyDescent="0.3">
      <c r="A132" s="252"/>
      <c r="B132" s="161" t="s">
        <v>389</v>
      </c>
      <c r="C132" s="162"/>
      <c r="D132" s="158">
        <v>0</v>
      </c>
      <c r="E132" s="159">
        <v>71.7</v>
      </c>
      <c r="F132" s="160">
        <f t="shared" si="10"/>
        <v>71.7</v>
      </c>
      <c r="H132" s="79"/>
    </row>
    <row r="133" spans="1:8" ht="24.75" customHeight="1" x14ac:dyDescent="0.3">
      <c r="A133" s="252"/>
      <c r="B133" s="161" t="s">
        <v>390</v>
      </c>
      <c r="C133" s="162"/>
      <c r="D133" s="158">
        <v>105402.2</v>
      </c>
      <c r="E133" s="159">
        <v>27445.5</v>
      </c>
      <c r="F133" s="160">
        <f t="shared" si="10"/>
        <v>132847.70000000001</v>
      </c>
      <c r="H133" s="79"/>
    </row>
    <row r="134" spans="1:8" ht="24.75" customHeight="1" x14ac:dyDescent="0.3">
      <c r="A134" s="252"/>
      <c r="B134" s="161" t="s">
        <v>374</v>
      </c>
      <c r="C134" s="162"/>
      <c r="D134" s="158">
        <v>15.2</v>
      </c>
      <c r="E134" s="159">
        <v>8.9</v>
      </c>
      <c r="F134" s="160">
        <f t="shared" si="10"/>
        <v>24.1</v>
      </c>
      <c r="H134" s="79"/>
    </row>
    <row r="135" spans="1:8" ht="24.75" customHeight="1" x14ac:dyDescent="0.3">
      <c r="A135" s="252"/>
      <c r="B135" s="161" t="s">
        <v>375</v>
      </c>
      <c r="C135" s="162"/>
      <c r="D135" s="158">
        <v>725.4</v>
      </c>
      <c r="E135" s="159">
        <v>440</v>
      </c>
      <c r="F135" s="160">
        <f t="shared" si="10"/>
        <v>1165.4000000000001</v>
      </c>
      <c r="H135" s="79"/>
    </row>
    <row r="136" spans="1:8" ht="24.75" customHeight="1" x14ac:dyDescent="0.3">
      <c r="A136" s="252"/>
      <c r="B136" s="161" t="s">
        <v>376</v>
      </c>
      <c r="C136" s="162"/>
      <c r="D136" s="158">
        <v>185</v>
      </c>
      <c r="E136" s="159">
        <v>100</v>
      </c>
      <c r="F136" s="160">
        <f t="shared" si="10"/>
        <v>285</v>
      </c>
      <c r="H136" s="79"/>
    </row>
    <row r="137" spans="1:8" ht="24.75" customHeight="1" x14ac:dyDescent="0.3">
      <c r="A137" s="252"/>
      <c r="B137" s="161" t="s">
        <v>377</v>
      </c>
      <c r="C137" s="162"/>
      <c r="D137" s="158">
        <v>8.1</v>
      </c>
      <c r="E137" s="159">
        <v>14</v>
      </c>
      <c r="F137" s="160">
        <f t="shared" si="10"/>
        <v>22.1</v>
      </c>
      <c r="H137" s="79"/>
    </row>
    <row r="138" spans="1:8" ht="24.75" customHeight="1" x14ac:dyDescent="0.3">
      <c r="A138" s="252"/>
      <c r="B138" s="161" t="s">
        <v>373</v>
      </c>
      <c r="C138" s="162"/>
      <c r="D138" s="158">
        <v>21559.1</v>
      </c>
      <c r="E138" s="159">
        <v>5379.2</v>
      </c>
      <c r="F138" s="160">
        <f t="shared" si="7"/>
        <v>26938.3</v>
      </c>
      <c r="G138" s="144"/>
      <c r="H138" s="79"/>
    </row>
    <row r="139" spans="1:8" ht="24.75" customHeight="1" x14ac:dyDescent="0.3">
      <c r="A139" s="253"/>
      <c r="B139" s="161" t="s">
        <v>114</v>
      </c>
      <c r="C139" s="162"/>
      <c r="D139" s="158">
        <v>1010.7</v>
      </c>
      <c r="E139" s="159">
        <v>264.5</v>
      </c>
      <c r="F139" s="160">
        <f t="shared" si="1"/>
        <v>1275.2</v>
      </c>
      <c r="H139" s="79"/>
    </row>
    <row r="140" spans="1:8" s="145" customFormat="1" ht="19.5" customHeight="1" x14ac:dyDescent="0.35">
      <c r="A140" s="89" t="s">
        <v>6</v>
      </c>
      <c r="B140" s="259"/>
      <c r="C140" s="259"/>
      <c r="D140" s="142"/>
      <c r="E140" s="143">
        <f>SUM(E41:E139)</f>
        <v>515123.20000000019</v>
      </c>
      <c r="F140" s="142"/>
      <c r="G140" s="95"/>
    </row>
    <row r="141" spans="1:8" ht="23.25" customHeight="1" x14ac:dyDescent="0.25">
      <c r="A141" s="94"/>
      <c r="B141" s="91"/>
      <c r="C141" s="91"/>
      <c r="D141" s="91"/>
      <c r="E141" s="96"/>
      <c r="F141" s="92"/>
      <c r="H141" s="93"/>
    </row>
    <row r="142" spans="1:8" ht="17.45" customHeight="1" x14ac:dyDescent="0.25">
      <c r="A142" s="94" t="s">
        <v>270</v>
      </c>
      <c r="B142" s="91"/>
      <c r="C142" s="91"/>
      <c r="D142" s="91"/>
      <c r="E142" s="96"/>
      <c r="F142" s="92"/>
      <c r="H142" s="93"/>
    </row>
    <row r="143" spans="1:8" ht="16.5" customHeight="1" x14ac:dyDescent="0.3">
      <c r="A143" s="267" t="s">
        <v>244</v>
      </c>
      <c r="B143" s="267"/>
      <c r="C143" s="267"/>
      <c r="D143" s="267"/>
      <c r="E143" s="267"/>
      <c r="F143" s="267"/>
    </row>
    <row r="144" spans="1:8" ht="42" customHeight="1" x14ac:dyDescent="0.3">
      <c r="A144" s="270" t="s">
        <v>427</v>
      </c>
      <c r="B144" s="267"/>
      <c r="C144" s="267"/>
      <c r="D144" s="267"/>
      <c r="E144" s="267"/>
      <c r="F144" s="267"/>
    </row>
    <row r="145" spans="1:8" ht="39" customHeight="1" x14ac:dyDescent="0.3">
      <c r="A145" s="270" t="s">
        <v>428</v>
      </c>
      <c r="B145" s="270"/>
      <c r="C145" s="270"/>
      <c r="D145" s="270"/>
      <c r="E145" s="270"/>
      <c r="F145" s="270"/>
    </row>
    <row r="146" spans="1:8" ht="108.75" customHeight="1" x14ac:dyDescent="0.3">
      <c r="A146" s="267" t="s">
        <v>432</v>
      </c>
      <c r="B146" s="267"/>
      <c r="C146" s="267"/>
      <c r="D146" s="267"/>
      <c r="E146" s="267"/>
      <c r="F146" s="267"/>
    </row>
    <row r="147" spans="1:8" ht="74.25" customHeight="1" x14ac:dyDescent="0.3">
      <c r="A147" s="267" t="s">
        <v>440</v>
      </c>
      <c r="B147" s="267"/>
      <c r="C147" s="267"/>
      <c r="D147" s="267"/>
      <c r="E147" s="267"/>
      <c r="F147" s="267"/>
    </row>
    <row r="148" spans="1:8" ht="24" customHeight="1" x14ac:dyDescent="0.3">
      <c r="A148" s="270" t="s">
        <v>199</v>
      </c>
      <c r="B148" s="270"/>
      <c r="C148" s="270"/>
      <c r="D148" s="270"/>
      <c r="E148" s="270"/>
      <c r="F148" s="270"/>
    </row>
    <row r="149" spans="1:8" ht="59.25" customHeight="1" x14ac:dyDescent="0.3">
      <c r="A149" s="247" t="s">
        <v>298</v>
      </c>
      <c r="B149" s="247"/>
      <c r="C149" s="247"/>
      <c r="D149" s="247"/>
      <c r="E149" s="247"/>
      <c r="F149" s="247"/>
    </row>
    <row r="150" spans="1:8" ht="61.5" customHeight="1" x14ac:dyDescent="0.3">
      <c r="A150" s="247" t="s">
        <v>433</v>
      </c>
      <c r="B150" s="247"/>
      <c r="C150" s="247"/>
      <c r="D150" s="247"/>
      <c r="E150" s="247"/>
      <c r="F150" s="247"/>
    </row>
    <row r="151" spans="1:8" ht="73.5" customHeight="1" x14ac:dyDescent="0.3">
      <c r="A151" s="247" t="s">
        <v>434</v>
      </c>
      <c r="B151" s="247"/>
      <c r="C151" s="247"/>
      <c r="D151" s="247"/>
      <c r="E151" s="247"/>
      <c r="F151" s="247"/>
    </row>
    <row r="152" spans="1:8" ht="56.25" customHeight="1" x14ac:dyDescent="0.3">
      <c r="A152" s="247" t="s">
        <v>435</v>
      </c>
      <c r="B152" s="247"/>
      <c r="C152" s="247"/>
      <c r="D152" s="247"/>
      <c r="E152" s="247"/>
      <c r="F152" s="247"/>
      <c r="G152" s="105"/>
    </row>
    <row r="153" spans="1:8" ht="210" customHeight="1" x14ac:dyDescent="0.3">
      <c r="A153" s="247" t="s">
        <v>364</v>
      </c>
      <c r="B153" s="247"/>
      <c r="C153" s="247"/>
      <c r="D153" s="247"/>
      <c r="E153" s="247"/>
      <c r="F153" s="247"/>
    </row>
    <row r="154" spans="1:8" s="106" customFormat="1" ht="18" customHeight="1" x14ac:dyDescent="0.3">
      <c r="A154" s="107"/>
      <c r="B154" s="108"/>
      <c r="C154" s="107"/>
      <c r="D154" s="107"/>
      <c r="E154" s="109"/>
      <c r="F154" s="110" t="s">
        <v>248</v>
      </c>
      <c r="G154" s="95"/>
      <c r="H154" s="86"/>
    </row>
    <row r="155" spans="1:8" ht="21" customHeight="1" x14ac:dyDescent="0.25">
      <c r="A155" s="151" t="s">
        <v>1</v>
      </c>
      <c r="B155" s="248" t="s">
        <v>2</v>
      </c>
      <c r="C155" s="249"/>
      <c r="D155" s="151" t="s">
        <v>3</v>
      </c>
      <c r="E155" s="97" t="s">
        <v>4</v>
      </c>
      <c r="F155" s="151" t="s">
        <v>5</v>
      </c>
      <c r="H155" s="95"/>
    </row>
    <row r="156" spans="1:8" ht="18.75" customHeight="1" x14ac:dyDescent="0.3">
      <c r="A156" s="252" t="s">
        <v>30</v>
      </c>
      <c r="B156" s="163" t="s">
        <v>334</v>
      </c>
      <c r="C156" s="164"/>
      <c r="D156" s="160">
        <v>13625</v>
      </c>
      <c r="E156" s="165">
        <f>-389.8-200</f>
        <v>-589.79999999999995</v>
      </c>
      <c r="F156" s="166">
        <f t="shared" ref="F156" si="11">SUM(D156:E156)</f>
        <v>13035.2</v>
      </c>
      <c r="H156" s="79"/>
    </row>
    <row r="157" spans="1:8" ht="18.75" customHeight="1" x14ac:dyDescent="0.3">
      <c r="A157" s="252"/>
      <c r="B157" s="163" t="s">
        <v>257</v>
      </c>
      <c r="C157" s="164"/>
      <c r="D157" s="160">
        <v>10258.617029999999</v>
      </c>
      <c r="E157" s="165">
        <f>27.132+200+200</f>
        <v>427.13200000000001</v>
      </c>
      <c r="F157" s="166">
        <f t="shared" ref="F157:F162" si="12">SUM(D157:E157)</f>
        <v>10685.749029999999</v>
      </c>
      <c r="H157" s="79"/>
    </row>
    <row r="158" spans="1:8" ht="18.75" customHeight="1" x14ac:dyDescent="0.3">
      <c r="A158" s="252"/>
      <c r="B158" s="163" t="s">
        <v>274</v>
      </c>
      <c r="C158" s="164"/>
      <c r="D158" s="160">
        <v>9160.6</v>
      </c>
      <c r="E158" s="165">
        <v>-662</v>
      </c>
      <c r="F158" s="166">
        <f t="shared" ref="F158:F160" si="13">SUM(D158:E158)</f>
        <v>8498.6</v>
      </c>
      <c r="H158" s="79"/>
    </row>
    <row r="159" spans="1:8" ht="18.75" customHeight="1" x14ac:dyDescent="0.3">
      <c r="A159" s="252"/>
      <c r="B159" s="163" t="s">
        <v>441</v>
      </c>
      <c r="C159" s="164"/>
      <c r="D159" s="160">
        <v>1462.8</v>
      </c>
      <c r="E159" s="165">
        <v>-1462.8</v>
      </c>
      <c r="F159" s="166">
        <f t="shared" si="13"/>
        <v>0</v>
      </c>
      <c r="H159" s="79"/>
    </row>
    <row r="160" spans="1:8" ht="18.75" customHeight="1" x14ac:dyDescent="0.3">
      <c r="A160" s="252"/>
      <c r="B160" s="163" t="s">
        <v>442</v>
      </c>
      <c r="C160" s="164"/>
      <c r="D160" s="160">
        <v>0</v>
      </c>
      <c r="E160" s="165">
        <v>1462.8</v>
      </c>
      <c r="F160" s="166">
        <f t="shared" si="13"/>
        <v>1462.8</v>
      </c>
      <c r="H160" s="79"/>
    </row>
    <row r="161" spans="1:8" ht="18.75" customHeight="1" x14ac:dyDescent="0.3">
      <c r="A161" s="253"/>
      <c r="B161" s="163" t="s">
        <v>315</v>
      </c>
      <c r="C161" s="164"/>
      <c r="D161" s="160">
        <v>931.6</v>
      </c>
      <c r="E161" s="165">
        <v>-221</v>
      </c>
      <c r="F161" s="166">
        <f t="shared" ref="F161" si="14">SUM(D161:E161)</f>
        <v>710.6</v>
      </c>
      <c r="H161" s="79"/>
    </row>
    <row r="162" spans="1:8" ht="18.75" customHeight="1" x14ac:dyDescent="0.3">
      <c r="A162" s="150" t="s">
        <v>34</v>
      </c>
      <c r="B162" s="163" t="s">
        <v>299</v>
      </c>
      <c r="C162" s="164"/>
      <c r="D162" s="160">
        <v>586.1</v>
      </c>
      <c r="E162" s="165">
        <v>389.8</v>
      </c>
      <c r="F162" s="166">
        <f t="shared" si="12"/>
        <v>975.90000000000009</v>
      </c>
      <c r="H162" s="79"/>
    </row>
    <row r="163" spans="1:8" ht="18.75" customHeight="1" x14ac:dyDescent="0.3">
      <c r="A163" s="251" t="s">
        <v>8</v>
      </c>
      <c r="B163" s="163" t="s">
        <v>280</v>
      </c>
      <c r="C163" s="164"/>
      <c r="D163" s="160">
        <v>1416.1</v>
      </c>
      <c r="E163" s="165">
        <v>-60</v>
      </c>
      <c r="F163" s="166">
        <f t="shared" ref="F163:F164" si="15">SUM(D163:E163)</f>
        <v>1356.1</v>
      </c>
    </row>
    <row r="164" spans="1:8" ht="18.75" customHeight="1" x14ac:dyDescent="0.3">
      <c r="A164" s="251"/>
      <c r="B164" s="163" t="s">
        <v>281</v>
      </c>
      <c r="C164" s="164"/>
      <c r="D164" s="160">
        <v>1168.8</v>
      </c>
      <c r="E164" s="165">
        <v>-80</v>
      </c>
      <c r="F164" s="166">
        <f t="shared" si="15"/>
        <v>1088.8</v>
      </c>
    </row>
    <row r="165" spans="1:8" ht="18.75" x14ac:dyDescent="0.3">
      <c r="A165" s="251"/>
      <c r="B165" s="167" t="s">
        <v>282</v>
      </c>
      <c r="C165" s="164"/>
      <c r="D165" s="160">
        <v>510</v>
      </c>
      <c r="E165" s="165">
        <v>-60</v>
      </c>
      <c r="F165" s="166">
        <f t="shared" ref="F165" si="16">SUM(D165:E165)</f>
        <v>450</v>
      </c>
    </row>
    <row r="166" spans="1:8" ht="18.75" x14ac:dyDescent="0.3">
      <c r="A166" s="251"/>
      <c r="B166" s="163" t="s">
        <v>276</v>
      </c>
      <c r="C166" s="164"/>
      <c r="D166" s="160">
        <f>F59</f>
        <v>140751.5</v>
      </c>
      <c r="E166" s="165">
        <v>-22.431999999999999</v>
      </c>
      <c r="F166" s="166">
        <f t="shared" ref="F166" si="17">SUM(D166:E166)</f>
        <v>140729.068</v>
      </c>
    </row>
    <row r="167" spans="1:8" ht="18.75" x14ac:dyDescent="0.3">
      <c r="A167" s="251"/>
      <c r="B167" s="163" t="s">
        <v>279</v>
      </c>
      <c r="C167" s="164"/>
      <c r="D167" s="160">
        <v>41532.1</v>
      </c>
      <c r="E167" s="165">
        <v>-4.7</v>
      </c>
      <c r="F167" s="166">
        <f t="shared" ref="F167:F179" si="18">SUM(D167:E167)</f>
        <v>41527.4</v>
      </c>
    </row>
    <row r="168" spans="1:8" ht="18.75" x14ac:dyDescent="0.3">
      <c r="A168" s="251"/>
      <c r="B168" s="163" t="s">
        <v>296</v>
      </c>
      <c r="C168" s="164"/>
      <c r="D168" s="160">
        <f>F87</f>
        <v>2088.8000000000002</v>
      </c>
      <c r="E168" s="165">
        <v>-100</v>
      </c>
      <c r="F168" s="166">
        <f t="shared" si="18"/>
        <v>1988.8000000000002</v>
      </c>
    </row>
    <row r="169" spans="1:8" ht="18.75" x14ac:dyDescent="0.3">
      <c r="A169" s="251"/>
      <c r="B169" s="163" t="s">
        <v>297</v>
      </c>
      <c r="C169" s="164"/>
      <c r="D169" s="160">
        <f>F88</f>
        <v>368.6</v>
      </c>
      <c r="E169" s="165">
        <v>100</v>
      </c>
      <c r="F169" s="166">
        <f t="shared" si="18"/>
        <v>468.6</v>
      </c>
    </row>
    <row r="170" spans="1:8" ht="18" customHeight="1" x14ac:dyDescent="0.3">
      <c r="A170" s="251"/>
      <c r="B170" s="163" t="s">
        <v>310</v>
      </c>
      <c r="C170" s="164"/>
      <c r="D170" s="160">
        <v>49.3</v>
      </c>
      <c r="E170" s="165">
        <v>2.7</v>
      </c>
      <c r="F170" s="166">
        <f t="shared" ref="F170" si="19">SUM(D170:E170)</f>
        <v>52</v>
      </c>
    </row>
    <row r="171" spans="1:8" ht="18" customHeight="1" x14ac:dyDescent="0.3">
      <c r="A171" s="251"/>
      <c r="B171" s="163" t="s">
        <v>311</v>
      </c>
      <c r="C171" s="164"/>
      <c r="D171" s="160">
        <v>904</v>
      </c>
      <c r="E171" s="165">
        <v>-2.7</v>
      </c>
      <c r="F171" s="166">
        <f t="shared" si="18"/>
        <v>901.3</v>
      </c>
    </row>
    <row r="172" spans="1:8" ht="18.75" x14ac:dyDescent="0.3">
      <c r="A172" s="251"/>
      <c r="B172" s="163" t="s">
        <v>291</v>
      </c>
      <c r="C172" s="164"/>
      <c r="D172" s="160">
        <f>F104</f>
        <v>11905.6</v>
      </c>
      <c r="E172" s="165">
        <v>105</v>
      </c>
      <c r="F172" s="166">
        <f t="shared" ref="F172:F175" si="20">SUM(D172:E172)</f>
        <v>12010.6</v>
      </c>
    </row>
    <row r="173" spans="1:8" ht="18.75" x14ac:dyDescent="0.3">
      <c r="A173" s="251"/>
      <c r="B173" s="163" t="s">
        <v>292</v>
      </c>
      <c r="C173" s="164"/>
      <c r="D173" s="160">
        <f>F102</f>
        <v>616.5</v>
      </c>
      <c r="E173" s="165">
        <v>225</v>
      </c>
      <c r="F173" s="166">
        <f t="shared" si="20"/>
        <v>841.5</v>
      </c>
    </row>
    <row r="174" spans="1:8" ht="18.75" x14ac:dyDescent="0.3">
      <c r="A174" s="251"/>
      <c r="B174" s="163" t="s">
        <v>293</v>
      </c>
      <c r="C174" s="164"/>
      <c r="D174" s="160">
        <f>F101</f>
        <v>2973.8</v>
      </c>
      <c r="E174" s="165">
        <v>-330</v>
      </c>
      <c r="F174" s="166">
        <f t="shared" si="20"/>
        <v>2643.8</v>
      </c>
    </row>
    <row r="175" spans="1:8" ht="18.75" x14ac:dyDescent="0.3">
      <c r="A175" s="251"/>
      <c r="B175" s="163" t="s">
        <v>294</v>
      </c>
      <c r="C175" s="164"/>
      <c r="D175" s="160">
        <f>F97</f>
        <v>22.6</v>
      </c>
      <c r="E175" s="165">
        <v>5</v>
      </c>
      <c r="F175" s="166">
        <f t="shared" si="20"/>
        <v>27.6</v>
      </c>
    </row>
    <row r="176" spans="1:8" ht="18.75" x14ac:dyDescent="0.3">
      <c r="A176" s="251"/>
      <c r="B176" s="163" t="s">
        <v>295</v>
      </c>
      <c r="C176" s="164"/>
      <c r="D176" s="160">
        <f>F98</f>
        <v>2578.8000000000002</v>
      </c>
      <c r="E176" s="165">
        <v>-5</v>
      </c>
      <c r="F176" s="166">
        <f t="shared" si="18"/>
        <v>2573.8000000000002</v>
      </c>
      <c r="H176" s="79"/>
    </row>
    <row r="177" spans="1:8" ht="18.75" x14ac:dyDescent="0.3">
      <c r="A177" s="254" t="s">
        <v>14</v>
      </c>
      <c r="B177" s="163" t="s">
        <v>371</v>
      </c>
      <c r="C177" s="164"/>
      <c r="D177" s="160">
        <v>508.3</v>
      </c>
      <c r="E177" s="165">
        <v>-3</v>
      </c>
      <c r="F177" s="166">
        <f t="shared" ref="F177:F178" si="21">SUM(D177:E177)</f>
        <v>505.3</v>
      </c>
      <c r="H177" s="79"/>
    </row>
    <row r="178" spans="1:8" ht="18.75" x14ac:dyDescent="0.3">
      <c r="A178" s="252"/>
      <c r="B178" s="163" t="s">
        <v>372</v>
      </c>
      <c r="C178" s="164"/>
      <c r="D178" s="160">
        <v>11</v>
      </c>
      <c r="E178" s="165">
        <v>3</v>
      </c>
      <c r="F178" s="166">
        <f t="shared" si="21"/>
        <v>14</v>
      </c>
      <c r="H178" s="79"/>
    </row>
    <row r="179" spans="1:8" ht="18.75" x14ac:dyDescent="0.3">
      <c r="A179" s="254" t="s">
        <v>25</v>
      </c>
      <c r="B179" s="163" t="s">
        <v>316</v>
      </c>
      <c r="C179" s="164"/>
      <c r="D179" s="160">
        <v>987.3</v>
      </c>
      <c r="E179" s="165">
        <v>35</v>
      </c>
      <c r="F179" s="166">
        <f t="shared" si="18"/>
        <v>1022.3</v>
      </c>
      <c r="H179" s="79"/>
    </row>
    <row r="180" spans="1:8" ht="18.75" x14ac:dyDescent="0.3">
      <c r="A180" s="252"/>
      <c r="B180" s="163" t="s">
        <v>317</v>
      </c>
      <c r="C180" s="164"/>
      <c r="D180" s="160">
        <v>794</v>
      </c>
      <c r="E180" s="165">
        <v>186</v>
      </c>
      <c r="F180" s="166">
        <f t="shared" ref="F180" si="22">SUM(D180:E180)</f>
        <v>980</v>
      </c>
      <c r="H180" s="79"/>
    </row>
    <row r="181" spans="1:8" ht="18.75" x14ac:dyDescent="0.3">
      <c r="A181" s="251" t="s">
        <v>26</v>
      </c>
      <c r="B181" s="167" t="s">
        <v>320</v>
      </c>
      <c r="C181" s="167"/>
      <c r="D181" s="160">
        <v>1017.8</v>
      </c>
      <c r="E181" s="165">
        <v>200</v>
      </c>
      <c r="F181" s="166">
        <f t="shared" ref="F181" si="23">SUM(D181:E181)</f>
        <v>1217.8</v>
      </c>
      <c r="H181" s="79"/>
    </row>
    <row r="182" spans="1:8" ht="18.75" x14ac:dyDescent="0.3">
      <c r="A182" s="251"/>
      <c r="B182" s="167" t="s">
        <v>321</v>
      </c>
      <c r="C182" s="167"/>
      <c r="D182" s="160">
        <v>190</v>
      </c>
      <c r="E182" s="165">
        <v>462</v>
      </c>
      <c r="F182" s="166">
        <f t="shared" ref="F182:F184" si="24">SUM(D182:E182)</f>
        <v>652</v>
      </c>
      <c r="H182" s="79"/>
    </row>
    <row r="183" spans="1:8" ht="18.75" x14ac:dyDescent="0.3">
      <c r="A183" s="251"/>
      <c r="B183" s="167" t="s">
        <v>312</v>
      </c>
      <c r="C183" s="167"/>
      <c r="D183" s="160">
        <v>2173.5</v>
      </c>
      <c r="E183" s="165">
        <v>-11.4</v>
      </c>
      <c r="F183" s="166">
        <f t="shared" ref="F183" si="25">SUM(D183:E183)</f>
        <v>2162.1</v>
      </c>
      <c r="H183" s="79"/>
    </row>
    <row r="184" spans="1:8" ht="18.75" x14ac:dyDescent="0.3">
      <c r="A184" s="251"/>
      <c r="B184" s="167" t="s">
        <v>313</v>
      </c>
      <c r="C184" s="167"/>
      <c r="D184" s="160">
        <v>24.1</v>
      </c>
      <c r="E184" s="165">
        <v>11.4</v>
      </c>
      <c r="F184" s="166">
        <f t="shared" si="24"/>
        <v>35.5</v>
      </c>
      <c r="G184" s="83"/>
      <c r="H184" s="79"/>
    </row>
    <row r="185" spans="1:8" ht="19.5" x14ac:dyDescent="0.35">
      <c r="A185" s="89"/>
      <c r="B185" s="262" t="s">
        <v>271</v>
      </c>
      <c r="C185" s="263"/>
      <c r="D185" s="263"/>
      <c r="E185" s="263"/>
      <c r="F185" s="264"/>
      <c r="H185" s="79"/>
    </row>
    <row r="186" spans="1:8" s="83" customFormat="1" ht="18.75" x14ac:dyDescent="0.3">
      <c r="A186" s="256" t="s">
        <v>30</v>
      </c>
      <c r="B186" s="260" t="s">
        <v>336</v>
      </c>
      <c r="C186" s="260"/>
      <c r="D186" s="160" t="s">
        <v>337</v>
      </c>
      <c r="E186" s="160">
        <v>71500</v>
      </c>
      <c r="F186" s="166">
        <f>SUM(D186:E186)</f>
        <v>71500</v>
      </c>
      <c r="G186" s="95"/>
    </row>
    <row r="187" spans="1:8" ht="18.75" customHeight="1" x14ac:dyDescent="0.3">
      <c r="A187" s="257"/>
      <c r="B187" s="167" t="s">
        <v>334</v>
      </c>
      <c r="C187" s="167"/>
      <c r="D187" s="160">
        <v>14426.8</v>
      </c>
      <c r="E187" s="165">
        <v>-14426.8</v>
      </c>
      <c r="F187" s="166">
        <f t="shared" ref="F187:F191" si="26">SUM(D187:E187)</f>
        <v>0</v>
      </c>
    </row>
    <row r="188" spans="1:8" ht="18.75" customHeight="1" x14ac:dyDescent="0.3">
      <c r="A188" s="257"/>
      <c r="B188" s="167" t="s">
        <v>335</v>
      </c>
      <c r="C188" s="167"/>
      <c r="D188" s="160">
        <v>2251.9</v>
      </c>
      <c r="E188" s="165">
        <v>-2251.9</v>
      </c>
      <c r="F188" s="166">
        <f t="shared" si="26"/>
        <v>0</v>
      </c>
    </row>
    <row r="189" spans="1:8" ht="18.75" customHeight="1" x14ac:dyDescent="0.3">
      <c r="A189" s="257"/>
      <c r="B189" s="167" t="s">
        <v>257</v>
      </c>
      <c r="C189" s="167"/>
      <c r="D189" s="160">
        <v>1394.7</v>
      </c>
      <c r="E189" s="165">
        <v>-1394.7</v>
      </c>
      <c r="F189" s="166">
        <f t="shared" si="26"/>
        <v>0</v>
      </c>
    </row>
    <row r="190" spans="1:8" ht="18.75" customHeight="1" x14ac:dyDescent="0.3">
      <c r="A190" s="257"/>
      <c r="B190" s="167" t="s">
        <v>274</v>
      </c>
      <c r="C190" s="167"/>
      <c r="D190" s="160">
        <v>11324.4</v>
      </c>
      <c r="E190" s="165">
        <v>-10000</v>
      </c>
      <c r="F190" s="166">
        <f t="shared" si="26"/>
        <v>1324.3999999999996</v>
      </c>
    </row>
    <row r="191" spans="1:8" ht="18.75" customHeight="1" x14ac:dyDescent="0.3">
      <c r="A191" s="258"/>
      <c r="B191" s="163" t="s">
        <v>315</v>
      </c>
      <c r="C191" s="164"/>
      <c r="D191" s="160">
        <v>583.20000000000005</v>
      </c>
      <c r="E191" s="165">
        <v>-583.20000000000005</v>
      </c>
      <c r="F191" s="166">
        <f t="shared" si="26"/>
        <v>0</v>
      </c>
    </row>
    <row r="192" spans="1:8" ht="18.75" customHeight="1" x14ac:dyDescent="0.3">
      <c r="A192" s="256" t="s">
        <v>25</v>
      </c>
      <c r="B192" s="163" t="s">
        <v>317</v>
      </c>
      <c r="C192" s="164"/>
      <c r="D192" s="160">
        <v>861.3</v>
      </c>
      <c r="E192" s="165">
        <v>-861.3</v>
      </c>
      <c r="F192" s="166">
        <f t="shared" ref="F192:F197" si="27">SUM(D192:E192)</f>
        <v>0</v>
      </c>
    </row>
    <row r="193" spans="1:6" ht="18.75" customHeight="1" x14ac:dyDescent="0.3">
      <c r="A193" s="257"/>
      <c r="B193" s="163" t="s">
        <v>316</v>
      </c>
      <c r="C193" s="164"/>
      <c r="D193" s="160">
        <v>672.3</v>
      </c>
      <c r="E193" s="165">
        <v>-672.3</v>
      </c>
      <c r="F193" s="166">
        <f t="shared" si="27"/>
        <v>0</v>
      </c>
    </row>
    <row r="194" spans="1:6" ht="18.75" customHeight="1" x14ac:dyDescent="0.3">
      <c r="A194" s="257"/>
      <c r="B194" s="163" t="s">
        <v>338</v>
      </c>
      <c r="C194" s="164"/>
      <c r="D194" s="160">
        <v>961.2</v>
      </c>
      <c r="E194" s="165">
        <v>-961.2</v>
      </c>
      <c r="F194" s="166">
        <f t="shared" si="27"/>
        <v>0</v>
      </c>
    </row>
    <row r="195" spans="1:6" ht="18.75" customHeight="1" x14ac:dyDescent="0.3">
      <c r="A195" s="257"/>
      <c r="B195" s="163" t="s">
        <v>314</v>
      </c>
      <c r="C195" s="164"/>
      <c r="D195" s="160">
        <v>7113.6</v>
      </c>
      <c r="E195" s="165">
        <v>-7113.6</v>
      </c>
      <c r="F195" s="166">
        <f t="shared" si="27"/>
        <v>0</v>
      </c>
    </row>
    <row r="196" spans="1:6" ht="18.75" customHeight="1" x14ac:dyDescent="0.3">
      <c r="A196" s="257"/>
      <c r="B196" s="163" t="s">
        <v>314</v>
      </c>
      <c r="C196" s="164"/>
      <c r="D196" s="160">
        <v>10.6</v>
      </c>
      <c r="E196" s="165">
        <v>-10.6</v>
      </c>
      <c r="F196" s="166">
        <f t="shared" ref="F196" si="28">SUM(D196:E196)</f>
        <v>0</v>
      </c>
    </row>
    <row r="197" spans="1:6" ht="18.75" customHeight="1" x14ac:dyDescent="0.3">
      <c r="A197" s="257"/>
      <c r="B197" s="163" t="s">
        <v>339</v>
      </c>
      <c r="C197" s="164"/>
      <c r="D197" s="160">
        <v>920</v>
      </c>
      <c r="E197" s="165">
        <v>-920</v>
      </c>
      <c r="F197" s="166">
        <f t="shared" si="27"/>
        <v>0</v>
      </c>
    </row>
    <row r="198" spans="1:6" ht="18.75" customHeight="1" x14ac:dyDescent="0.3">
      <c r="A198" s="258"/>
      <c r="B198" s="163" t="s">
        <v>340</v>
      </c>
      <c r="C198" s="164"/>
      <c r="D198" s="160">
        <v>251.2</v>
      </c>
      <c r="E198" s="165">
        <v>-251.2</v>
      </c>
      <c r="F198" s="166">
        <f t="shared" ref="F198:F211" si="29">SUM(D198:E198)</f>
        <v>0</v>
      </c>
    </row>
    <row r="199" spans="1:6" ht="18.75" customHeight="1" x14ac:dyDescent="0.3">
      <c r="A199" s="255" t="s">
        <v>26</v>
      </c>
      <c r="B199" s="163" t="s">
        <v>312</v>
      </c>
      <c r="C199" s="164"/>
      <c r="D199" s="160">
        <v>2377.4</v>
      </c>
      <c r="E199" s="165">
        <v>-2377.4</v>
      </c>
      <c r="F199" s="166">
        <f t="shared" si="29"/>
        <v>0</v>
      </c>
    </row>
    <row r="200" spans="1:6" ht="18.75" customHeight="1" x14ac:dyDescent="0.3">
      <c r="A200" s="255"/>
      <c r="B200" s="163" t="s">
        <v>341</v>
      </c>
      <c r="C200" s="164"/>
      <c r="D200" s="160">
        <v>700</v>
      </c>
      <c r="E200" s="165">
        <v>-700</v>
      </c>
      <c r="F200" s="166">
        <f t="shared" si="29"/>
        <v>0</v>
      </c>
    </row>
    <row r="201" spans="1:6" ht="18.75" customHeight="1" x14ac:dyDescent="0.3">
      <c r="A201" s="255"/>
      <c r="B201" s="163" t="s">
        <v>313</v>
      </c>
      <c r="C201" s="164"/>
      <c r="D201" s="160">
        <v>24.7</v>
      </c>
      <c r="E201" s="165">
        <v>-24.7</v>
      </c>
      <c r="F201" s="166">
        <f t="shared" si="29"/>
        <v>0</v>
      </c>
    </row>
    <row r="202" spans="1:6" ht="18.75" customHeight="1" x14ac:dyDescent="0.3">
      <c r="A202" s="255"/>
      <c r="B202" s="163" t="s">
        <v>342</v>
      </c>
      <c r="C202" s="164"/>
      <c r="D202" s="160">
        <v>501.2</v>
      </c>
      <c r="E202" s="165">
        <v>-501.2</v>
      </c>
      <c r="F202" s="166">
        <f t="shared" si="29"/>
        <v>0</v>
      </c>
    </row>
    <row r="203" spans="1:6" ht="18.75" customHeight="1" x14ac:dyDescent="0.3">
      <c r="A203" s="255"/>
      <c r="B203" s="163" t="s">
        <v>343</v>
      </c>
      <c r="C203" s="164"/>
      <c r="D203" s="160">
        <v>1390.5</v>
      </c>
      <c r="E203" s="165">
        <v>-1390.5</v>
      </c>
      <c r="F203" s="166">
        <f t="shared" si="29"/>
        <v>0</v>
      </c>
    </row>
    <row r="204" spans="1:6" ht="18.75" customHeight="1" x14ac:dyDescent="0.3">
      <c r="A204" s="255" t="s">
        <v>34</v>
      </c>
      <c r="B204" s="163" t="s">
        <v>348</v>
      </c>
      <c r="C204" s="164"/>
      <c r="D204" s="160">
        <v>100</v>
      </c>
      <c r="E204" s="165">
        <v>-100</v>
      </c>
      <c r="F204" s="166">
        <f t="shared" si="29"/>
        <v>0</v>
      </c>
    </row>
    <row r="205" spans="1:6" ht="18.75" customHeight="1" x14ac:dyDescent="0.3">
      <c r="A205" s="255"/>
      <c r="B205" s="163" t="s">
        <v>349</v>
      </c>
      <c r="C205" s="164"/>
      <c r="D205" s="160">
        <v>100</v>
      </c>
      <c r="E205" s="165">
        <v>-100</v>
      </c>
      <c r="F205" s="166">
        <f t="shared" si="29"/>
        <v>0</v>
      </c>
    </row>
    <row r="206" spans="1:6" ht="18.75" customHeight="1" x14ac:dyDescent="0.3">
      <c r="A206" s="255"/>
      <c r="B206" s="163" t="s">
        <v>350</v>
      </c>
      <c r="C206" s="164"/>
      <c r="D206" s="160">
        <v>2127.6</v>
      </c>
      <c r="E206" s="165">
        <v>-2127.6</v>
      </c>
      <c r="F206" s="166">
        <f t="shared" si="29"/>
        <v>0</v>
      </c>
    </row>
    <row r="207" spans="1:6" ht="18.75" customHeight="1" x14ac:dyDescent="0.3">
      <c r="A207" s="255"/>
      <c r="B207" s="163" t="s">
        <v>351</v>
      </c>
      <c r="C207" s="164"/>
      <c r="D207" s="160">
        <v>1</v>
      </c>
      <c r="E207" s="165">
        <v>-1</v>
      </c>
      <c r="F207" s="166">
        <f t="shared" si="29"/>
        <v>0</v>
      </c>
    </row>
    <row r="208" spans="1:6" ht="18.75" customHeight="1" x14ac:dyDescent="0.3">
      <c r="A208" s="255"/>
      <c r="B208" s="163" t="s">
        <v>352</v>
      </c>
      <c r="C208" s="164"/>
      <c r="D208" s="160">
        <v>100</v>
      </c>
      <c r="E208" s="165">
        <v>-100</v>
      </c>
      <c r="F208" s="166">
        <f t="shared" si="29"/>
        <v>0</v>
      </c>
    </row>
    <row r="209" spans="1:8" ht="18.75" customHeight="1" x14ac:dyDescent="0.3">
      <c r="A209" s="255"/>
      <c r="B209" s="163" t="s">
        <v>353</v>
      </c>
      <c r="C209" s="164"/>
      <c r="D209" s="160">
        <v>30</v>
      </c>
      <c r="E209" s="165">
        <v>-30</v>
      </c>
      <c r="F209" s="166">
        <f t="shared" ref="F209:F210" si="30">SUM(D209:E209)</f>
        <v>0</v>
      </c>
    </row>
    <row r="210" spans="1:8" ht="18.75" customHeight="1" x14ac:dyDescent="0.3">
      <c r="A210" s="255"/>
      <c r="B210" s="163" t="s">
        <v>354</v>
      </c>
      <c r="C210" s="164"/>
      <c r="D210" s="160">
        <v>290</v>
      </c>
      <c r="E210" s="165">
        <v>-290</v>
      </c>
      <c r="F210" s="166">
        <f t="shared" si="30"/>
        <v>0</v>
      </c>
    </row>
    <row r="211" spans="1:8" ht="18.75" customHeight="1" x14ac:dyDescent="0.3">
      <c r="A211" s="255"/>
      <c r="B211" s="163" t="s">
        <v>355</v>
      </c>
      <c r="C211" s="164"/>
      <c r="D211" s="160">
        <v>308.10000000000002</v>
      </c>
      <c r="E211" s="165">
        <v>-308.10000000000002</v>
      </c>
      <c r="F211" s="166">
        <f t="shared" si="29"/>
        <v>0</v>
      </c>
    </row>
    <row r="212" spans="1:8" ht="18.75" customHeight="1" x14ac:dyDescent="0.3">
      <c r="A212" s="255"/>
      <c r="B212" s="163" t="s">
        <v>356</v>
      </c>
      <c r="C212" s="164"/>
      <c r="D212" s="160">
        <v>4613</v>
      </c>
      <c r="E212" s="165">
        <v>-4613</v>
      </c>
      <c r="F212" s="166">
        <f t="shared" ref="F212:F225" si="31">SUM(D212:E212)</f>
        <v>0</v>
      </c>
    </row>
    <row r="213" spans="1:8" ht="18.75" customHeight="1" x14ac:dyDescent="0.3">
      <c r="A213" s="256" t="s">
        <v>8</v>
      </c>
      <c r="B213" s="163" t="s">
        <v>277</v>
      </c>
      <c r="C213" s="164"/>
      <c r="D213" s="160">
        <v>10265.9</v>
      </c>
      <c r="E213" s="165">
        <v>-750</v>
      </c>
      <c r="F213" s="166">
        <f t="shared" si="31"/>
        <v>9515.9</v>
      </c>
    </row>
    <row r="214" spans="1:8" ht="18.75" customHeight="1" x14ac:dyDescent="0.3">
      <c r="A214" s="257"/>
      <c r="B214" s="163" t="s">
        <v>276</v>
      </c>
      <c r="C214" s="164"/>
      <c r="D214" s="160">
        <v>125086.39999999999</v>
      </c>
      <c r="E214" s="165">
        <v>-2990</v>
      </c>
      <c r="F214" s="166">
        <f t="shared" si="31"/>
        <v>122096.4</v>
      </c>
      <c r="H214" s="79"/>
    </row>
    <row r="215" spans="1:8" ht="18.75" customHeight="1" x14ac:dyDescent="0.3">
      <c r="A215" s="257"/>
      <c r="B215" s="163" t="s">
        <v>278</v>
      </c>
      <c r="C215" s="164"/>
      <c r="D215" s="160">
        <v>173.6</v>
      </c>
      <c r="E215" s="165">
        <v>-110</v>
      </c>
      <c r="F215" s="166">
        <f t="shared" si="31"/>
        <v>63.599999999999994</v>
      </c>
      <c r="H215" s="79"/>
    </row>
    <row r="216" spans="1:8" ht="18.75" customHeight="1" x14ac:dyDescent="0.3">
      <c r="A216" s="257"/>
      <c r="B216" s="163" t="s">
        <v>279</v>
      </c>
      <c r="C216" s="164"/>
      <c r="D216" s="160">
        <v>53349</v>
      </c>
      <c r="E216" s="165">
        <v>-5360</v>
      </c>
      <c r="F216" s="166">
        <f t="shared" si="31"/>
        <v>47989</v>
      </c>
      <c r="H216" s="79"/>
    </row>
    <row r="217" spans="1:8" ht="18.75" customHeight="1" x14ac:dyDescent="0.3">
      <c r="A217" s="257"/>
      <c r="B217" s="163" t="s">
        <v>365</v>
      </c>
      <c r="C217" s="164"/>
      <c r="D217" s="160">
        <v>92509.9</v>
      </c>
      <c r="E217" s="165">
        <v>-1855</v>
      </c>
      <c r="F217" s="166">
        <f t="shared" si="31"/>
        <v>90654.9</v>
      </c>
      <c r="H217" s="79"/>
    </row>
    <row r="218" spans="1:8" ht="18.75" customHeight="1" x14ac:dyDescent="0.3">
      <c r="A218" s="257"/>
      <c r="B218" s="163" t="s">
        <v>366</v>
      </c>
      <c r="C218" s="164"/>
      <c r="D218" s="160">
        <v>4432.2</v>
      </c>
      <c r="E218" s="165">
        <v>-830</v>
      </c>
      <c r="F218" s="166">
        <f t="shared" si="31"/>
        <v>3602.2</v>
      </c>
      <c r="H218" s="79"/>
    </row>
    <row r="219" spans="1:8" ht="18.75" customHeight="1" x14ac:dyDescent="0.3">
      <c r="A219" s="257"/>
      <c r="B219" s="163" t="s">
        <v>367</v>
      </c>
      <c r="C219" s="164"/>
      <c r="D219" s="160">
        <v>243.4</v>
      </c>
      <c r="E219" s="165">
        <v>-140</v>
      </c>
      <c r="F219" s="166">
        <f t="shared" si="31"/>
        <v>103.4</v>
      </c>
      <c r="H219" s="79"/>
    </row>
    <row r="220" spans="1:8" ht="18.75" customHeight="1" x14ac:dyDescent="0.3">
      <c r="A220" s="257"/>
      <c r="B220" s="163" t="s">
        <v>368</v>
      </c>
      <c r="C220" s="164"/>
      <c r="D220" s="160">
        <v>18602</v>
      </c>
      <c r="E220" s="165">
        <v>-334.7</v>
      </c>
      <c r="F220" s="166">
        <f t="shared" si="31"/>
        <v>18267.3</v>
      </c>
      <c r="H220" s="79"/>
    </row>
    <row r="221" spans="1:8" ht="18.75" customHeight="1" x14ac:dyDescent="0.3">
      <c r="A221" s="257"/>
      <c r="B221" s="163" t="s">
        <v>369</v>
      </c>
      <c r="C221" s="164"/>
      <c r="D221" s="160">
        <v>479.9</v>
      </c>
      <c r="E221" s="165">
        <v>-310</v>
      </c>
      <c r="F221" s="166">
        <f t="shared" si="31"/>
        <v>169.89999999999998</v>
      </c>
      <c r="H221" s="79"/>
    </row>
    <row r="222" spans="1:8" ht="18.75" customHeight="1" x14ac:dyDescent="0.3">
      <c r="A222" s="257"/>
      <c r="B222" s="163" t="s">
        <v>280</v>
      </c>
      <c r="C222" s="164"/>
      <c r="D222" s="160">
        <v>3937.3</v>
      </c>
      <c r="E222" s="165">
        <v>-3040</v>
      </c>
      <c r="F222" s="166">
        <f t="shared" si="31"/>
        <v>897.30000000000018</v>
      </c>
      <c r="H222" s="79"/>
    </row>
    <row r="223" spans="1:8" ht="18.75" customHeight="1" x14ac:dyDescent="0.3">
      <c r="A223" s="257"/>
      <c r="B223" s="163" t="s">
        <v>283</v>
      </c>
      <c r="C223" s="164"/>
      <c r="D223" s="160">
        <v>777.8</v>
      </c>
      <c r="E223" s="165">
        <v>-600</v>
      </c>
      <c r="F223" s="166">
        <f t="shared" si="31"/>
        <v>177.79999999999995</v>
      </c>
      <c r="H223" s="79"/>
    </row>
    <row r="224" spans="1:8" ht="18.75" customHeight="1" x14ac:dyDescent="0.3">
      <c r="A224" s="257"/>
      <c r="B224" s="163" t="s">
        <v>281</v>
      </c>
      <c r="C224" s="164"/>
      <c r="D224" s="160">
        <v>2713.8</v>
      </c>
      <c r="E224" s="165">
        <v>-1990</v>
      </c>
      <c r="F224" s="166">
        <f t="shared" si="31"/>
        <v>723.80000000000018</v>
      </c>
      <c r="H224" s="79"/>
    </row>
    <row r="225" spans="1:8" ht="18.75" customHeight="1" x14ac:dyDescent="0.3">
      <c r="A225" s="257"/>
      <c r="B225" s="163" t="s">
        <v>282</v>
      </c>
      <c r="C225" s="164"/>
      <c r="D225" s="160">
        <v>1137.5999999999999</v>
      </c>
      <c r="E225" s="165">
        <v>-900</v>
      </c>
      <c r="F225" s="166">
        <f t="shared" si="31"/>
        <v>237.59999999999991</v>
      </c>
      <c r="H225" s="79"/>
    </row>
    <row r="226" spans="1:8" ht="18.75" customHeight="1" x14ac:dyDescent="0.3">
      <c r="A226" s="258"/>
      <c r="B226" s="163" t="s">
        <v>370</v>
      </c>
      <c r="C226" s="164"/>
      <c r="D226" s="160">
        <v>212.5</v>
      </c>
      <c r="E226" s="165">
        <v>-180</v>
      </c>
      <c r="F226" s="166">
        <f t="shared" ref="F226" si="32">SUM(D226:E226)</f>
        <v>32.5</v>
      </c>
      <c r="G226" s="102"/>
    </row>
    <row r="227" spans="1:8" ht="19.5" x14ac:dyDescent="0.35">
      <c r="A227" s="89" t="s">
        <v>6</v>
      </c>
      <c r="B227" s="262"/>
      <c r="C227" s="264"/>
      <c r="D227" s="90" t="s">
        <v>20</v>
      </c>
      <c r="E227" s="100">
        <f>SUM(E156:E184)</f>
        <v>0</v>
      </c>
      <c r="F227" s="101"/>
      <c r="H227" s="79"/>
    </row>
    <row r="228" spans="1:8" ht="19.5" x14ac:dyDescent="0.35">
      <c r="A228" s="80"/>
      <c r="B228" s="80"/>
      <c r="C228" s="80"/>
      <c r="D228" s="81"/>
      <c r="E228" s="103"/>
      <c r="F228" s="82"/>
    </row>
    <row r="229" spans="1:8" ht="23.25" customHeight="1" x14ac:dyDescent="0.3">
      <c r="A229" s="250" t="s">
        <v>285</v>
      </c>
      <c r="B229" s="250"/>
      <c r="C229" s="250"/>
      <c r="D229" s="250"/>
      <c r="E229" s="250"/>
      <c r="F229" s="250"/>
    </row>
    <row r="230" spans="1:8" ht="16.5" customHeight="1" x14ac:dyDescent="0.25">
      <c r="A230" s="56"/>
      <c r="B230" s="56"/>
      <c r="C230" s="114"/>
      <c r="D230" s="114"/>
      <c r="E230" s="115"/>
      <c r="F230" s="57" t="s">
        <v>251</v>
      </c>
      <c r="H230" s="87"/>
    </row>
    <row r="231" spans="1:8" s="58" customFormat="1" ht="21" customHeight="1" x14ac:dyDescent="0.3">
      <c r="A231" s="233" t="s">
        <v>10</v>
      </c>
      <c r="B231" s="234"/>
      <c r="C231" s="233" t="s">
        <v>11</v>
      </c>
      <c r="D231" s="235"/>
      <c r="E231" s="235"/>
      <c r="F231" s="234"/>
      <c r="G231" s="95"/>
      <c r="H231" s="86"/>
    </row>
    <row r="232" spans="1:8" ht="18.75" x14ac:dyDescent="0.25">
      <c r="A232" s="119" t="s">
        <v>252</v>
      </c>
      <c r="B232" s="168">
        <f t="shared" ref="B232:B233" si="33">G7</f>
        <v>147269</v>
      </c>
      <c r="C232" s="261" t="s">
        <v>289</v>
      </c>
      <c r="D232" s="261"/>
      <c r="E232" s="261"/>
      <c r="F232" s="265">
        <f>E140</f>
        <v>515123.20000000019</v>
      </c>
      <c r="G232" s="116">
        <f>SUM(B232:B235)-F232</f>
        <v>0</v>
      </c>
    </row>
    <row r="233" spans="1:8" ht="18.75" x14ac:dyDescent="0.25">
      <c r="A233" s="119" t="s">
        <v>12</v>
      </c>
      <c r="B233" s="168">
        <f t="shared" si="33"/>
        <v>52987.8</v>
      </c>
      <c r="C233" s="261"/>
      <c r="D233" s="261"/>
      <c r="E233" s="261"/>
      <c r="F233" s="266"/>
    </row>
    <row r="234" spans="1:8" ht="19.5" customHeight="1" x14ac:dyDescent="0.3">
      <c r="A234" s="120" t="s">
        <v>13</v>
      </c>
      <c r="B234" s="168">
        <f>G9</f>
        <v>314866.40000000002</v>
      </c>
      <c r="C234" s="261"/>
      <c r="D234" s="261"/>
      <c r="E234" s="261"/>
      <c r="F234" s="266"/>
      <c r="G234" s="83"/>
      <c r="H234" s="79"/>
    </row>
    <row r="235" spans="1:8" ht="22.5" hidden="1" customHeight="1" x14ac:dyDescent="0.25">
      <c r="A235" s="146" t="s">
        <v>28</v>
      </c>
      <c r="B235" s="168">
        <f>H10</f>
        <v>0</v>
      </c>
      <c r="C235" s="261"/>
      <c r="D235" s="261"/>
      <c r="E235" s="261"/>
      <c r="F235" s="171"/>
      <c r="G235" s="83"/>
    </row>
    <row r="236" spans="1:8" ht="20.25" customHeight="1" x14ac:dyDescent="0.3">
      <c r="A236" s="240" t="s">
        <v>253</v>
      </c>
      <c r="B236" s="243">
        <f>G20</f>
        <v>0</v>
      </c>
      <c r="C236" s="237" t="s">
        <v>259</v>
      </c>
      <c r="D236" s="238"/>
      <c r="E236" s="239"/>
      <c r="F236" s="165">
        <f>27.132+200+200</f>
        <v>427.13200000000001</v>
      </c>
      <c r="G236" s="83"/>
      <c r="H236" s="134"/>
    </row>
    <row r="237" spans="1:8" ht="20.25" customHeight="1" x14ac:dyDescent="0.25">
      <c r="A237" s="241"/>
      <c r="B237" s="244"/>
      <c r="C237" s="237" t="s">
        <v>290</v>
      </c>
      <c r="D237" s="238"/>
      <c r="E237" s="239"/>
      <c r="F237" s="118">
        <f>-27.132-200</f>
        <v>-227.13200000000001</v>
      </c>
      <c r="G237" s="83"/>
      <c r="H237" s="134"/>
    </row>
    <row r="238" spans="1:8" ht="20.25" customHeight="1" x14ac:dyDescent="0.25">
      <c r="A238" s="241"/>
      <c r="B238" s="244"/>
      <c r="C238" s="237" t="s">
        <v>300</v>
      </c>
      <c r="D238" s="238"/>
      <c r="E238" s="239"/>
      <c r="F238" s="118">
        <f>-389.8-200</f>
        <v>-589.79999999999995</v>
      </c>
      <c r="G238" s="83"/>
      <c r="H238" s="134"/>
    </row>
    <row r="239" spans="1:8" ht="20.25" customHeight="1" x14ac:dyDescent="0.25">
      <c r="A239" s="241"/>
      <c r="B239" s="244"/>
      <c r="C239" s="237" t="s">
        <v>34</v>
      </c>
      <c r="D239" s="238"/>
      <c r="E239" s="239"/>
      <c r="F239" s="118">
        <v>389.8</v>
      </c>
      <c r="G239" s="83"/>
      <c r="H239" s="134"/>
    </row>
    <row r="240" spans="1:8" ht="20.25" customHeight="1" x14ac:dyDescent="0.25">
      <c r="A240" s="241"/>
      <c r="B240" s="244"/>
      <c r="C240" s="237" t="s">
        <v>322</v>
      </c>
      <c r="D240" s="238"/>
      <c r="E240" s="239"/>
      <c r="F240" s="118">
        <v>-662</v>
      </c>
      <c r="G240" s="83"/>
      <c r="H240" s="134"/>
    </row>
    <row r="241" spans="1:9" ht="20.25" customHeight="1" x14ac:dyDescent="0.25">
      <c r="A241" s="241"/>
      <c r="B241" s="244"/>
      <c r="C241" s="237" t="s">
        <v>26</v>
      </c>
      <c r="D241" s="238"/>
      <c r="E241" s="239"/>
      <c r="F241" s="118">
        <v>662</v>
      </c>
      <c r="G241" s="83"/>
      <c r="H241" s="134"/>
    </row>
    <row r="242" spans="1:9" ht="20.25" customHeight="1" x14ac:dyDescent="0.25">
      <c r="A242" s="242"/>
      <c r="B242" s="245"/>
      <c r="C242" s="237" t="s">
        <v>318</v>
      </c>
      <c r="D242" s="238"/>
      <c r="E242" s="239"/>
      <c r="F242" s="118">
        <v>-221</v>
      </c>
      <c r="G242" s="83">
        <f>SUM(F236:F244)</f>
        <v>0</v>
      </c>
      <c r="H242" s="134"/>
    </row>
    <row r="243" spans="1:9" ht="18.75" x14ac:dyDescent="0.25">
      <c r="A243" s="147" t="s">
        <v>258</v>
      </c>
      <c r="B243" s="169">
        <f>G21</f>
        <v>0</v>
      </c>
      <c r="C243" s="237" t="s">
        <v>319</v>
      </c>
      <c r="D243" s="238"/>
      <c r="E243" s="239"/>
      <c r="F243" s="118">
        <v>221</v>
      </c>
    </row>
    <row r="244" spans="1:9" ht="22.5" hidden="1" customHeight="1" x14ac:dyDescent="0.25">
      <c r="A244" s="152" t="s">
        <v>254</v>
      </c>
      <c r="B244" s="170"/>
      <c r="C244" s="237"/>
      <c r="D244" s="238"/>
      <c r="E244" s="239"/>
      <c r="F244" s="118"/>
      <c r="G244" s="111"/>
    </row>
    <row r="245" spans="1:9" ht="24" customHeight="1" x14ac:dyDescent="0.35">
      <c r="A245" s="117" t="s">
        <v>9</v>
      </c>
      <c r="B245" s="121">
        <f>SUM(B232:B244)</f>
        <v>515123.20000000001</v>
      </c>
      <c r="C245" s="236" t="s">
        <v>9</v>
      </c>
      <c r="D245" s="236"/>
      <c r="E245" s="236"/>
      <c r="F245" s="121">
        <f>SUM(F232:F244)</f>
        <v>515123.20000000019</v>
      </c>
      <c r="G245" s="122"/>
    </row>
    <row r="246" spans="1:9" ht="17.25" customHeight="1" x14ac:dyDescent="0.3">
      <c r="A246" s="149"/>
      <c r="B246" s="84"/>
      <c r="C246" s="149"/>
      <c r="D246" s="149"/>
      <c r="E246" s="98"/>
      <c r="F246" s="85"/>
      <c r="I246" s="88"/>
    </row>
    <row r="247" spans="1:9" s="5" customFormat="1" ht="40.5" customHeight="1" x14ac:dyDescent="0.25">
      <c r="A247" s="232" t="s">
        <v>288</v>
      </c>
      <c r="B247" s="232"/>
      <c r="C247" s="232"/>
      <c r="D247" s="232"/>
      <c r="E247" s="122"/>
      <c r="F247" s="122" t="s">
        <v>67</v>
      </c>
      <c r="G247" s="95"/>
      <c r="H247" s="123"/>
    </row>
    <row r="248" spans="1:9" ht="18.75" customHeight="1" x14ac:dyDescent="0.25">
      <c r="B248" s="83"/>
      <c r="C248" s="104"/>
      <c r="E248" s="99" t="s">
        <v>245</v>
      </c>
    </row>
    <row r="249" spans="1:9" ht="20.25" customHeight="1" x14ac:dyDescent="0.25">
      <c r="F249" s="86"/>
    </row>
    <row r="250" spans="1:9" ht="16.5" customHeight="1" x14ac:dyDescent="0.25"/>
    <row r="251" spans="1:9" ht="19.5" customHeight="1" x14ac:dyDescent="0.25"/>
    <row r="252" spans="1:9" ht="24" customHeight="1" x14ac:dyDescent="0.25"/>
  </sheetData>
  <mergeCells count="84">
    <mergeCell ref="B14:C14"/>
    <mergeCell ref="A11:F11"/>
    <mergeCell ref="A12:F12"/>
    <mergeCell ref="B15:C15"/>
    <mergeCell ref="A23:F23"/>
    <mergeCell ref="B18:C18"/>
    <mergeCell ref="B19:C19"/>
    <mergeCell ref="A41:A57"/>
    <mergeCell ref="A34:F34"/>
    <mergeCell ref="A28:F28"/>
    <mergeCell ref="A30:F30"/>
    <mergeCell ref="A32:F32"/>
    <mergeCell ref="A31:F31"/>
    <mergeCell ref="A33:F33"/>
    <mergeCell ref="A26:F26"/>
    <mergeCell ref="A36:F36"/>
    <mergeCell ref="A27:F27"/>
    <mergeCell ref="A29:F29"/>
    <mergeCell ref="A148:F148"/>
    <mergeCell ref="A149:F149"/>
    <mergeCell ref="A150:F150"/>
    <mergeCell ref="A127:A139"/>
    <mergeCell ref="A1:F1"/>
    <mergeCell ref="A2:F2"/>
    <mergeCell ref="A3:F3"/>
    <mergeCell ref="A7:D7"/>
    <mergeCell ref="A8:D8"/>
    <mergeCell ref="A5:F5"/>
    <mergeCell ref="B16:C16"/>
    <mergeCell ref="A21:F21"/>
    <mergeCell ref="A9:C9"/>
    <mergeCell ref="B17:C17"/>
    <mergeCell ref="A10:E10"/>
    <mergeCell ref="B20:C20"/>
    <mergeCell ref="A147:F147"/>
    <mergeCell ref="A38:F38"/>
    <mergeCell ref="A37:F37"/>
    <mergeCell ref="A117:A123"/>
    <mergeCell ref="B40:C40"/>
    <mergeCell ref="A109:A116"/>
    <mergeCell ref="A146:F146"/>
    <mergeCell ref="A105:A108"/>
    <mergeCell ref="A124:A126"/>
    <mergeCell ref="A143:F143"/>
    <mergeCell ref="A144:F144"/>
    <mergeCell ref="A145:F145"/>
    <mergeCell ref="A58:A104"/>
    <mergeCell ref="A151:F151"/>
    <mergeCell ref="C232:E235"/>
    <mergeCell ref="B185:F185"/>
    <mergeCell ref="B227:C227"/>
    <mergeCell ref="A213:A226"/>
    <mergeCell ref="F232:F234"/>
    <mergeCell ref="A35:F35"/>
    <mergeCell ref="A152:F152"/>
    <mergeCell ref="B155:C155"/>
    <mergeCell ref="A229:F229"/>
    <mergeCell ref="A163:A176"/>
    <mergeCell ref="A156:A161"/>
    <mergeCell ref="A179:A180"/>
    <mergeCell ref="A153:F153"/>
    <mergeCell ref="A204:A212"/>
    <mergeCell ref="A177:A178"/>
    <mergeCell ref="A199:A203"/>
    <mergeCell ref="A186:A191"/>
    <mergeCell ref="B140:C140"/>
    <mergeCell ref="B186:C186"/>
    <mergeCell ref="A192:A198"/>
    <mergeCell ref="A181:A184"/>
    <mergeCell ref="A247:D247"/>
    <mergeCell ref="A231:B231"/>
    <mergeCell ref="C231:F231"/>
    <mergeCell ref="C245:E245"/>
    <mergeCell ref="C244:E244"/>
    <mergeCell ref="C236:E236"/>
    <mergeCell ref="C243:E243"/>
    <mergeCell ref="C237:E237"/>
    <mergeCell ref="C238:E238"/>
    <mergeCell ref="C239:E239"/>
    <mergeCell ref="C242:E242"/>
    <mergeCell ref="A236:A242"/>
    <mergeCell ref="B236:B242"/>
    <mergeCell ref="C240:E240"/>
    <mergeCell ref="C241:E241"/>
  </mergeCells>
  <pageMargins left="0.70866141732283472" right="0.11811023622047245" top="0.55118110236220474" bottom="0.15748031496062992" header="0.31496062992125984" footer="0.31496062992125984"/>
  <pageSetup paperSize="9" scale="69" fitToHeight="12" orientation="portrait" r:id="rId1"/>
  <headerFooter>
    <oddHeader>&amp;C&amp;P</oddHeader>
  </headerFooter>
  <rowBreaks count="1" manualBreakCount="1">
    <brk id="36" max="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2</vt:i4>
      </vt:variant>
    </vt:vector>
  </HeadingPairs>
  <TitlesOfParts>
    <vt:vector size="4" baseType="lpstr">
      <vt:lpstr>август</vt:lpstr>
      <vt:lpstr>июнь</vt:lpstr>
      <vt:lpstr>август!Область_печати</vt:lpstr>
      <vt:lpstr>июнь!Область_печати</vt:lpstr>
    </vt:vector>
  </TitlesOfParts>
  <Company>Dnsoft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Lena</dc:creator>
  <cp:lastModifiedBy>Tatyana Orlova</cp:lastModifiedBy>
  <cp:lastPrinted>2021-06-28T07:25:49Z</cp:lastPrinted>
  <dcterms:created xsi:type="dcterms:W3CDTF">2009-01-26T06:44:36Z</dcterms:created>
  <dcterms:modified xsi:type="dcterms:W3CDTF">2021-07-02T03:00:36Z</dcterms:modified>
</cp:coreProperties>
</file>